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.69\Folder\_Никита Намгуевич\реестр муниципального имущества ЕАО\"/>
    </mc:Choice>
  </mc:AlternateContent>
  <xr:revisionPtr revIDLastSave="0" documentId="8_{B18CC067-89B9-4830-A67C-61C9034EF734}" xr6:coauthVersionLast="47" xr6:coauthVersionMax="47" xr10:uidLastSave="{00000000-0000-0000-0000-000000000000}"/>
  <bookViews>
    <workbookView xWindow="-120" yWindow="-120" windowWidth="29040" windowHeight="15840" tabRatio="986" firstSheet="1" activeTab="7"/>
  </bookViews>
  <sheets>
    <sheet name="Разд1.1. Недв. им.  Опер.Упр." sheetId="3" r:id="rId1"/>
    <sheet name="Разд.1.2. Недв.им. Хоз. ведение" sheetId="5" r:id="rId2"/>
    <sheet name="Разд.1.3. Недв. им. КАЗНА" sheetId="6" r:id="rId3"/>
    <sheet name="Земельные участки" sheetId="7" r:id="rId4"/>
    <sheet name="Автомобильные дороги" sheetId="8" r:id="rId5"/>
    <sheet name="Разд2 Недв. имущ. - жилое" sheetId="1" r:id="rId6"/>
    <sheet name="ДВИЖИМОЕ ИМУЩЕСТВО" sheetId="2" r:id="rId7"/>
    <sheet name="Учреждения." sheetId="9" r:id="rId8"/>
  </sheets>
  <externalReferences>
    <externalReference r:id="rId9"/>
    <externalReference r:id="rId10"/>
  </externalReferences>
  <definedNames>
    <definedName name="_xlnm.Print_Area" localSheetId="5">'Разд2 Недв. имущ. - жилое'!$A$1:$N$67</definedName>
  </definedNames>
  <calcPr calcId="181029" calcOnSave="0"/>
</workbook>
</file>

<file path=xl/calcChain.xml><?xml version="1.0" encoding="utf-8"?>
<calcChain xmlns="http://schemas.openxmlformats.org/spreadsheetml/2006/main">
  <c r="E221" i="2" l="1"/>
  <c r="E342" i="2"/>
  <c r="E329" i="2"/>
  <c r="E270" i="2"/>
  <c r="E293" i="2"/>
  <c r="E261" i="2"/>
  <c r="G70" i="6"/>
  <c r="A4" i="5"/>
  <c r="A5" i="5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J22" i="6"/>
  <c r="E352" i="2"/>
  <c r="E312" i="2"/>
  <c r="I20" i="6"/>
  <c r="J8" i="5"/>
  <c r="J39" i="6"/>
  <c r="E424" i="2"/>
  <c r="J46" i="5"/>
  <c r="J51" i="5"/>
  <c r="J43" i="5"/>
  <c r="J45" i="5"/>
  <c r="J52" i="5"/>
  <c r="J42" i="5"/>
  <c r="J53" i="5"/>
  <c r="J41" i="5"/>
  <c r="J44" i="5"/>
  <c r="J54" i="5"/>
  <c r="E411" i="2"/>
  <c r="E410" i="2"/>
  <c r="J40" i="5"/>
  <c r="J55" i="5"/>
  <c r="J56" i="5"/>
  <c r="J49" i="5"/>
  <c r="J50" i="5"/>
  <c r="E377" i="2"/>
  <c r="E375" i="2"/>
  <c r="E376" i="2"/>
  <c r="E374" i="2"/>
  <c r="E368" i="2"/>
  <c r="E365" i="2"/>
  <c r="E364" i="2"/>
  <c r="E363" i="2"/>
  <c r="E356" i="2"/>
  <c r="J32" i="5"/>
  <c r="E332" i="2"/>
  <c r="E331" i="2"/>
  <c r="E325" i="2"/>
  <c r="E324" i="2"/>
  <c r="E323" i="2"/>
  <c r="E322" i="2"/>
  <c r="E321" i="2"/>
  <c r="E320" i="2"/>
  <c r="E319" i="2"/>
  <c r="E317" i="2"/>
  <c r="E316" i="2"/>
  <c r="J18" i="5"/>
  <c r="J20" i="5"/>
  <c r="J17" i="5"/>
  <c r="E340" i="2"/>
  <c r="E343" i="2"/>
  <c r="E338" i="2"/>
  <c r="E339" i="2"/>
  <c r="E334" i="2"/>
  <c r="J22" i="5"/>
  <c r="J21" i="5"/>
  <c r="E295" i="2"/>
  <c r="E294" i="2"/>
  <c r="E291" i="2"/>
  <c r="E287" i="2"/>
  <c r="E282" i="2"/>
  <c r="E281" i="2"/>
  <c r="E280" i="2"/>
  <c r="E279" i="2"/>
  <c r="E278" i="2"/>
  <c r="E297" i="2"/>
  <c r="E296" i="2"/>
  <c r="E277" i="2"/>
  <c r="E276" i="2"/>
  <c r="E275" i="2"/>
  <c r="J11" i="5"/>
  <c r="J38" i="5"/>
  <c r="J9" i="5"/>
  <c r="E389" i="2"/>
  <c r="E390" i="2"/>
  <c r="J37" i="5"/>
  <c r="E388" i="2"/>
  <c r="E387" i="2"/>
  <c r="E379" i="2"/>
  <c r="E378" i="2"/>
  <c r="E252" i="2"/>
  <c r="E254" i="2"/>
  <c r="E253" i="2"/>
  <c r="E251" i="2"/>
  <c r="E239" i="2"/>
  <c r="E238" i="2"/>
  <c r="E235" i="2"/>
  <c r="E234" i="2"/>
  <c r="J26" i="5"/>
  <c r="E231" i="2"/>
  <c r="E232" i="2"/>
  <c r="E230" i="2"/>
  <c r="E229" i="2"/>
  <c r="E227" i="2"/>
  <c r="E226" i="2"/>
  <c r="E228" i="2"/>
  <c r="E311" i="2"/>
  <c r="D309" i="2"/>
  <c r="E309" i="2" s="1"/>
  <c r="E308" i="2"/>
  <c r="E307" i="2"/>
  <c r="E299" i="2"/>
  <c r="E310" i="2"/>
  <c r="J23" i="5"/>
  <c r="E262" i="2"/>
  <c r="E273" i="2"/>
  <c r="E266" i="2"/>
  <c r="E256" i="2"/>
  <c r="E258" i="2"/>
  <c r="E255" i="2"/>
  <c r="E257" i="2"/>
  <c r="J15" i="5"/>
  <c r="J14" i="5"/>
  <c r="E125" i="2"/>
  <c r="E107" i="2"/>
  <c r="E111" i="2"/>
  <c r="E108" i="2"/>
  <c r="E106" i="2"/>
  <c r="E109" i="2"/>
  <c r="I39" i="3"/>
  <c r="J38" i="3"/>
  <c r="J33" i="3"/>
  <c r="J31" i="3"/>
  <c r="J32" i="3"/>
  <c r="E50" i="2"/>
  <c r="E49" i="2"/>
  <c r="J37" i="3"/>
  <c r="E191" i="2"/>
  <c r="E198" i="2"/>
  <c r="J7" i="5"/>
  <c r="J6" i="5"/>
  <c r="J5" i="5"/>
  <c r="E163" i="2"/>
  <c r="E157" i="2"/>
  <c r="E162" i="2"/>
  <c r="E161" i="2"/>
  <c r="J3" i="5"/>
  <c r="E24" i="2"/>
  <c r="E23" i="2"/>
  <c r="J13" i="3"/>
  <c r="E171" i="2"/>
  <c r="E183" i="2"/>
  <c r="E184" i="2"/>
  <c r="E185" i="2"/>
  <c r="E186" i="2"/>
  <c r="E180" i="2"/>
  <c r="E181" i="2"/>
  <c r="E182" i="2"/>
  <c r="E179" i="2"/>
  <c r="E178" i="2"/>
  <c r="E188" i="2"/>
  <c r="E187" i="2"/>
  <c r="J19" i="3"/>
  <c r="J29" i="3"/>
  <c r="E145" i="2"/>
  <c r="E144" i="2"/>
  <c r="E143" i="2"/>
  <c r="E141" i="2"/>
  <c r="E214" i="2"/>
  <c r="E215" i="2"/>
  <c r="E353" i="2"/>
  <c r="E274" i="2"/>
  <c r="E220" i="2"/>
  <c r="E219" i="2"/>
  <c r="E218" i="2"/>
  <c r="E217" i="2"/>
  <c r="E205" i="2"/>
  <c r="J30" i="6"/>
  <c r="J66" i="1"/>
  <c r="J60" i="1"/>
  <c r="J56" i="1"/>
  <c r="J55" i="1"/>
  <c r="J39" i="1"/>
  <c r="J20" i="1"/>
  <c r="J18" i="1"/>
  <c r="J5" i="1"/>
  <c r="J7" i="8"/>
  <c r="J4" i="8"/>
  <c r="J3" i="8"/>
  <c r="J59" i="6"/>
  <c r="J56" i="6"/>
  <c r="J55" i="6"/>
  <c r="J53" i="6"/>
  <c r="J48" i="6"/>
  <c r="J43" i="6"/>
  <c r="J35" i="6"/>
  <c r="J33" i="6"/>
  <c r="J29" i="6"/>
  <c r="J28" i="6"/>
  <c r="J27" i="6"/>
  <c r="J26" i="6"/>
  <c r="J23" i="6"/>
  <c r="J21" i="6"/>
  <c r="J20" i="6"/>
  <c r="J17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I67" i="1"/>
  <c r="J23" i="1"/>
  <c r="J22" i="1"/>
  <c r="A4" i="2"/>
  <c r="A5" i="2"/>
  <c r="A6" i="2"/>
  <c r="A7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K15" i="9"/>
  <c r="K12" i="9"/>
  <c r="K33" i="9" s="1"/>
  <c r="A4" i="9"/>
  <c r="A5" i="9"/>
  <c r="A6" i="9" s="1"/>
  <c r="A7" i="9" s="1"/>
  <c r="A8" i="9" s="1"/>
  <c r="A9" i="9" s="1"/>
  <c r="A10" i="9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B30" i="9"/>
  <c r="B31" i="9" s="1"/>
  <c r="B17" i="9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14" i="9"/>
  <c r="B15" i="9" s="1"/>
  <c r="B11" i="9"/>
  <c r="B12" i="9"/>
  <c r="B13" i="9" s="1"/>
  <c r="B4" i="9"/>
  <c r="B5" i="9" s="1"/>
  <c r="B6" i="9" s="1"/>
  <c r="B7" i="9" s="1"/>
  <c r="B8" i="9" s="1"/>
  <c r="G59" i="5"/>
  <c r="B106" i="2"/>
  <c r="B107" i="2" s="1"/>
  <c r="B108" i="2" s="1"/>
  <c r="B148" i="2"/>
  <c r="B149" i="2"/>
  <c r="B150" i="2" s="1"/>
  <c r="B158" i="2"/>
  <c r="B159" i="2" s="1"/>
  <c r="B164" i="2" s="1"/>
  <c r="B170" i="2" s="1"/>
  <c r="B213" i="2" s="1"/>
  <c r="B172" i="2" s="1"/>
  <c r="B130" i="2"/>
  <c r="B131" i="2" s="1"/>
  <c r="B132" i="2" s="1"/>
  <c r="B133" i="2" s="1"/>
  <c r="B159" i="7"/>
  <c r="B160" i="7" s="1"/>
  <c r="B161" i="7"/>
  <c r="B149" i="7"/>
  <c r="D117" i="2"/>
  <c r="D425" i="2" s="1"/>
  <c r="E117" i="2"/>
  <c r="D240" i="2"/>
  <c r="E240" i="2" s="1"/>
  <c r="D259" i="2"/>
  <c r="E259" i="2" s="1"/>
  <c r="E6" i="2"/>
  <c r="E425" i="2" s="1"/>
  <c r="E7" i="2"/>
  <c r="E8" i="2"/>
  <c r="E18" i="2"/>
  <c r="E19" i="2"/>
  <c r="E30" i="2"/>
  <c r="E31" i="2"/>
  <c r="E38" i="2"/>
  <c r="E39" i="2"/>
  <c r="E40" i="2"/>
  <c r="E44" i="2"/>
  <c r="E46" i="2"/>
  <c r="E55" i="2"/>
  <c r="E56" i="2"/>
  <c r="E57" i="2"/>
  <c r="E58" i="2"/>
  <c r="E65" i="2"/>
  <c r="E66" i="2"/>
  <c r="E68" i="2"/>
  <c r="E69" i="2"/>
  <c r="E71" i="2"/>
  <c r="E73" i="2"/>
  <c r="E76" i="2"/>
  <c r="E77" i="2"/>
  <c r="E78" i="2"/>
  <c r="E79" i="2"/>
  <c r="E80" i="2"/>
  <c r="E81" i="2"/>
  <c r="E83" i="2"/>
  <c r="E84" i="2"/>
  <c r="E85" i="2"/>
  <c r="E86" i="2"/>
  <c r="E89" i="2"/>
  <c r="E91" i="2"/>
  <c r="E97" i="2"/>
  <c r="E98" i="2"/>
  <c r="E99" i="2"/>
  <c r="E100" i="2"/>
  <c r="E102" i="2"/>
  <c r="E104" i="2"/>
  <c r="E110" i="2"/>
  <c r="E113" i="2"/>
  <c r="E114" i="2"/>
  <c r="E115" i="2"/>
  <c r="E116" i="2"/>
  <c r="E121" i="2"/>
  <c r="E126" i="2"/>
  <c r="E127" i="2"/>
  <c r="E128" i="2"/>
  <c r="E130" i="2"/>
  <c r="E131" i="2"/>
  <c r="E132" i="2"/>
  <c r="E133" i="2"/>
  <c r="E134" i="2"/>
  <c r="E135" i="2"/>
  <c r="E136" i="2"/>
  <c r="E150" i="2"/>
  <c r="E151" i="2"/>
  <c r="E152" i="2"/>
  <c r="E164" i="2"/>
  <c r="E170" i="2"/>
  <c r="E172" i="2"/>
  <c r="E173" i="2"/>
  <c r="E174" i="2"/>
  <c r="E177" i="2"/>
  <c r="E190" i="2"/>
  <c r="E192" i="2"/>
  <c r="E193" i="2"/>
  <c r="E195" i="2"/>
  <c r="E196" i="2"/>
  <c r="E197" i="2"/>
  <c r="E201" i="2"/>
  <c r="E203" i="2"/>
  <c r="E213" i="2"/>
  <c r="E142" i="2"/>
  <c r="E146" i="2"/>
  <c r="E147" i="2"/>
  <c r="E222" i="2"/>
  <c r="E223" i="2"/>
  <c r="E224" i="2"/>
  <c r="E225" i="2"/>
  <c r="E236" i="2"/>
  <c r="E237" i="2"/>
  <c r="E283" i="2"/>
  <c r="E284" i="2"/>
  <c r="E285" i="2"/>
  <c r="E286" i="2"/>
  <c r="E300" i="2"/>
  <c r="E315" i="2"/>
  <c r="E327" i="2"/>
  <c r="E328" i="2"/>
  <c r="E330" i="2"/>
  <c r="E337" i="2"/>
  <c r="E350" i="2"/>
  <c r="E354" i="2"/>
  <c r="B174" i="2"/>
  <c r="B175" i="2" s="1"/>
  <c r="K67" i="1"/>
  <c r="G67" i="1"/>
  <c r="A4" i="1"/>
  <c r="A5" i="1"/>
  <c r="A6" i="1" s="1"/>
  <c r="A7" i="1" s="1"/>
  <c r="A8" i="1" s="1"/>
  <c r="A9" i="1"/>
  <c r="A10" i="1" s="1"/>
  <c r="A11" i="1" s="1"/>
  <c r="A12" i="1" s="1"/>
  <c r="A13" i="1" s="1"/>
  <c r="A14" i="1" s="1"/>
  <c r="A15" i="1"/>
  <c r="A16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H205" i="7"/>
  <c r="G205" i="7"/>
  <c r="B187" i="7"/>
  <c r="A4" i="7"/>
  <c r="A5" i="7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B171" i="7"/>
  <c r="B172" i="7" s="1"/>
  <c r="B51" i="7"/>
  <c r="B52" i="7"/>
  <c r="B153" i="7" s="1"/>
  <c r="B154" i="7"/>
  <c r="B155" i="7" s="1"/>
  <c r="B156" i="7" s="1"/>
  <c r="B53" i="7" s="1"/>
  <c r="B54" i="7"/>
  <c r="B55" i="7" s="1"/>
  <c r="B56" i="7"/>
  <c r="B57" i="7" s="1"/>
  <c r="B58" i="7" s="1"/>
  <c r="B59" i="7" s="1"/>
  <c r="B157" i="7" s="1"/>
  <c r="B158" i="7" s="1"/>
  <c r="B146" i="7"/>
  <c r="B147" i="7" s="1"/>
  <c r="B148" i="7" s="1"/>
  <c r="K70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B7" i="6"/>
  <c r="B8" i="6"/>
  <c r="B9" i="6"/>
  <c r="B10" i="6" s="1"/>
  <c r="B11" i="6"/>
  <c r="B12" i="6" s="1"/>
  <c r="B13" i="6" s="1"/>
  <c r="B14" i="6" s="1"/>
  <c r="B15" i="6" s="1"/>
  <c r="B16" i="6" s="1"/>
  <c r="B18" i="6" s="1"/>
  <c r="B32" i="7"/>
  <c r="B33" i="7" s="1"/>
  <c r="B35" i="7" s="1"/>
  <c r="B36" i="7" s="1"/>
  <c r="B37" i="7" s="1"/>
  <c r="B39" i="7" s="1"/>
  <c r="B40" i="7"/>
  <c r="B121" i="7" s="1"/>
  <c r="B122" i="7" s="1"/>
  <c r="B123" i="7" s="1"/>
  <c r="B124" i="7" s="1"/>
  <c r="B125" i="7" s="1"/>
  <c r="B126" i="7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47" i="7" s="1"/>
  <c r="B23" i="6"/>
  <c r="B24" i="6"/>
  <c r="B25" i="6" s="1"/>
  <c r="B26" i="6" s="1"/>
  <c r="B236" i="2"/>
  <c r="B237" i="2" s="1"/>
  <c r="B238" i="2"/>
  <c r="B239" i="2" s="1"/>
  <c r="B255" i="2" s="1"/>
  <c r="B256" i="2" s="1"/>
  <c r="B275" i="2" s="1"/>
  <c r="B276" i="2" s="1"/>
  <c r="B277" i="2" s="1"/>
  <c r="J10" i="5"/>
  <c r="I16" i="6"/>
  <c r="I18" i="6"/>
  <c r="J24" i="6"/>
  <c r="J41" i="6"/>
  <c r="J45" i="6"/>
  <c r="J46" i="6"/>
  <c r="J47" i="6"/>
  <c r="J4" i="1"/>
  <c r="J67" i="1"/>
  <c r="J12" i="1"/>
  <c r="I59" i="5"/>
  <c r="J5" i="8"/>
  <c r="J29" i="5"/>
  <c r="J31" i="5"/>
  <c r="J33" i="5"/>
  <c r="J35" i="5"/>
  <c r="J47" i="5"/>
  <c r="J48" i="5"/>
  <c r="K50" i="5"/>
  <c r="J35" i="3"/>
  <c r="B195" i="2"/>
  <c r="B196" i="2" s="1"/>
  <c r="B197" i="2" s="1"/>
  <c r="B198" i="2" s="1"/>
  <c r="B199" i="2" s="1"/>
  <c r="B200" i="2" s="1"/>
  <c r="B193" i="2"/>
  <c r="B152" i="2"/>
  <c r="B134" i="2"/>
  <c r="B135" i="2"/>
  <c r="B128" i="2"/>
  <c r="B109" i="2"/>
  <c r="B110" i="2"/>
  <c r="B111" i="2" s="1"/>
  <c r="B112" i="2" s="1"/>
  <c r="B205" i="2" s="1"/>
  <c r="B206" i="2" s="1"/>
  <c r="B207" i="2" s="1"/>
  <c r="B126" i="2" s="1"/>
  <c r="B208" i="2"/>
  <c r="B75" i="2"/>
  <c r="B76" i="2"/>
  <c r="B77" i="2"/>
  <c r="B78" i="2" s="1"/>
  <c r="B79" i="2" s="1"/>
  <c r="B95" i="2" s="1"/>
  <c r="B96" i="2" s="1"/>
  <c r="B97" i="2" s="1"/>
  <c r="B98" i="2" s="1"/>
  <c r="B58" i="2"/>
  <c r="B59" i="2"/>
  <c r="B60" i="2" s="1"/>
  <c r="B61" i="2" s="1"/>
  <c r="B62" i="2"/>
  <c r="B63" i="2" s="1"/>
  <c r="B64" i="2" s="1"/>
  <c r="B65" i="2" s="1"/>
  <c r="B66" i="2" s="1"/>
  <c r="B67" i="2" s="1"/>
  <c r="B68" i="2"/>
  <c r="B69" i="2" s="1"/>
  <c r="B70" i="2" s="1"/>
  <c r="B71" i="2" s="1"/>
  <c r="B72" i="2" s="1"/>
  <c r="B73" i="2" s="1"/>
  <c r="B29" i="2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55" i="2" s="1"/>
  <c r="B56" i="2" s="1"/>
  <c r="B5" i="2"/>
  <c r="B6" i="2" s="1"/>
  <c r="B7" i="2" s="1"/>
  <c r="B8" i="2" s="1"/>
  <c r="B9" i="2" s="1"/>
  <c r="B14" i="2" s="1"/>
  <c r="B190" i="2" s="1"/>
  <c r="B18" i="2" s="1"/>
  <c r="B19" i="2" s="1"/>
  <c r="B20" i="2" s="1"/>
  <c r="F6" i="2"/>
  <c r="F7" i="2" s="1"/>
  <c r="B173" i="7"/>
  <c r="B174" i="7" s="1"/>
  <c r="B175" i="7"/>
  <c r="B176" i="7" s="1"/>
  <c r="B177" i="7"/>
  <c r="B183" i="7"/>
  <c r="B184" i="7"/>
  <c r="B185" i="7" s="1"/>
  <c r="B188" i="7"/>
  <c r="B189" i="7" s="1"/>
  <c r="B164" i="7"/>
  <c r="B165" i="7"/>
  <c r="B166" i="7"/>
  <c r="B167" i="7" s="1"/>
  <c r="B168" i="7" s="1"/>
  <c r="B169" i="7" s="1"/>
  <c r="K37" i="3"/>
  <c r="J7" i="3"/>
  <c r="J8" i="3"/>
  <c r="J11" i="3"/>
  <c r="J15" i="3"/>
  <c r="J16" i="3"/>
  <c r="J17" i="3"/>
  <c r="J18" i="3"/>
  <c r="J20" i="3"/>
  <c r="J21" i="3"/>
  <c r="J22" i="3"/>
  <c r="J23" i="3"/>
  <c r="J24" i="3"/>
  <c r="J25" i="3"/>
  <c r="J26" i="3"/>
  <c r="J27" i="3"/>
  <c r="J28" i="3"/>
  <c r="J30" i="3"/>
  <c r="J34" i="3"/>
  <c r="G9" i="3"/>
  <c r="G39" i="3" s="1"/>
  <c r="A5" i="3"/>
  <c r="A6" i="3" s="1"/>
  <c r="A7" i="3"/>
  <c r="A8" i="3" s="1"/>
  <c r="A9" i="3"/>
  <c r="A10" i="3" s="1"/>
  <c r="A11" i="3" s="1"/>
  <c r="A12" i="3" s="1"/>
  <c r="A13" i="3"/>
  <c r="A14" i="3" s="1"/>
  <c r="A15" i="3" s="1"/>
  <c r="A16" i="3" s="1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J9" i="8"/>
  <c r="B62" i="7"/>
  <c r="B63" i="7" s="1"/>
  <c r="B64" i="7" s="1"/>
  <c r="B65" i="7" s="1"/>
  <c r="B191" i="7"/>
  <c r="B152" i="7"/>
  <c r="B8" i="7"/>
  <c r="B9" i="7"/>
  <c r="B10" i="7" s="1"/>
  <c r="B11" i="7" s="1"/>
  <c r="B12" i="7" s="1"/>
  <c r="B13" i="7" s="1"/>
  <c r="B14" i="7"/>
  <c r="B15" i="7" s="1"/>
  <c r="B16" i="7" s="1"/>
  <c r="B30" i="7" s="1"/>
  <c r="B43" i="6"/>
  <c r="B44" i="6"/>
  <c r="B45" i="6"/>
  <c r="B46" i="6"/>
  <c r="B47" i="6" s="1"/>
  <c r="B48" i="6" s="1"/>
  <c r="B49" i="6" s="1"/>
  <c r="B50" i="6" s="1"/>
  <c r="B51" i="6" s="1"/>
  <c r="B52" i="6" s="1"/>
  <c r="B53" i="6" s="1"/>
  <c r="B54" i="6" s="1"/>
  <c r="B55" i="6" s="1"/>
  <c r="B56" i="6"/>
  <c r="B57" i="6" s="1"/>
  <c r="B58" i="6" s="1"/>
  <c r="B59" i="6" s="1"/>
  <c r="B4" i="7"/>
  <c r="B5" i="7" s="1"/>
  <c r="B6" i="7" s="1"/>
  <c r="B38" i="5"/>
  <c r="B5" i="5"/>
  <c r="B6" i="5" s="1"/>
  <c r="B7" i="5" s="1"/>
  <c r="K32" i="3"/>
  <c r="B38" i="1"/>
  <c r="B39" i="1" s="1"/>
  <c r="B40" i="1" s="1"/>
  <c r="B5" i="1"/>
  <c r="B6" i="1"/>
  <c r="B7" i="1" s="1"/>
  <c r="B8" i="1"/>
  <c r="B9" i="1"/>
  <c r="B5" i="3"/>
  <c r="B6" i="3" s="1"/>
  <c r="B12" i="1"/>
  <c r="B13" i="1" s="1"/>
  <c r="B14" i="1"/>
  <c r="B15" i="1" s="1"/>
  <c r="B17" i="1"/>
  <c r="B25" i="1"/>
  <c r="B26" i="1"/>
  <c r="B27" i="1" s="1"/>
  <c r="B28" i="1"/>
  <c r="B30" i="1"/>
  <c r="B31" i="1" s="1"/>
  <c r="B33" i="1"/>
  <c r="B34" i="1"/>
  <c r="B35" i="1" s="1"/>
  <c r="B36" i="1" s="1"/>
  <c r="B42" i="1"/>
  <c r="B43" i="1"/>
  <c r="B44" i="1" s="1"/>
  <c r="B46" i="1"/>
  <c r="B47" i="1" s="1"/>
  <c r="B48" i="1"/>
  <c r="B49" i="1"/>
  <c r="B50" i="1" s="1"/>
  <c r="B51" i="1" s="1"/>
  <c r="B52" i="1" s="1"/>
  <c r="B53" i="1" s="1"/>
  <c r="B54" i="1" s="1"/>
  <c r="B56" i="1"/>
  <c r="B58" i="1"/>
  <c r="B59" i="1" s="1"/>
  <c r="B61" i="1"/>
  <c r="B62" i="1" s="1"/>
  <c r="B64" i="1"/>
  <c r="B65" i="1"/>
  <c r="B66" i="1"/>
  <c r="B8" i="3"/>
  <c r="B9" i="3"/>
  <c r="B10" i="3" s="1"/>
  <c r="B11" i="3"/>
  <c r="B12" i="3" s="1"/>
  <c r="B13" i="3" s="1"/>
  <c r="B14" i="3" s="1"/>
  <c r="B15" i="3"/>
  <c r="B16" i="3" s="1"/>
  <c r="B17" i="3" s="1"/>
  <c r="B18" i="3" s="1"/>
  <c r="B19" i="3"/>
  <c r="B20" i="3" s="1"/>
  <c r="B21" i="3" s="1"/>
  <c r="B22" i="3" s="1"/>
  <c r="B23" i="3" s="1"/>
  <c r="B25" i="3"/>
  <c r="B26" i="3" s="1"/>
  <c r="B27" i="3" s="1"/>
  <c r="B28" i="3" s="1"/>
  <c r="B29" i="3" s="1"/>
  <c r="B30" i="3"/>
  <c r="B31" i="3" s="1"/>
  <c r="B34" i="3" s="1"/>
  <c r="B35" i="3" s="1"/>
  <c r="L33" i="9"/>
  <c r="J16" i="6"/>
  <c r="B179" i="7"/>
  <c r="J59" i="5"/>
  <c r="B48" i="7"/>
  <c r="B49" i="7"/>
  <c r="B150" i="7" s="1"/>
  <c r="B162" i="7"/>
  <c r="B163" i="7"/>
  <c r="B21" i="2"/>
  <c r="B278" i="2"/>
  <c r="B279" i="2" s="1"/>
  <c r="B280" i="2" s="1"/>
  <c r="B281" i="2"/>
  <c r="B282" i="2"/>
  <c r="B283" i="2" s="1"/>
  <c r="B284" i="2" s="1"/>
  <c r="B285" i="2" s="1"/>
  <c r="B286" i="2" s="1"/>
  <c r="B214" i="2" s="1"/>
  <c r="B215" i="2" s="1"/>
  <c r="B299" i="2" s="1"/>
  <c r="B300" i="2" s="1"/>
  <c r="B99" i="2"/>
  <c r="B100" i="2" s="1"/>
  <c r="B101" i="2" s="1"/>
  <c r="B102" i="2"/>
  <c r="B103" i="2" s="1"/>
  <c r="B104" i="2" s="1"/>
  <c r="A148" i="2" l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141" i="2"/>
  <c r="A142" i="2" s="1"/>
  <c r="A143" i="2" s="1"/>
  <c r="A144" i="2" s="1"/>
  <c r="A145" i="2" s="1"/>
  <c r="A146" i="2" s="1"/>
  <c r="A147" i="2" s="1"/>
  <c r="J39" i="3"/>
  <c r="J18" i="6"/>
  <c r="I70" i="6"/>
  <c r="K39" i="3"/>
  <c r="J70" i="6"/>
</calcChain>
</file>

<file path=xl/sharedStrings.xml><?xml version="1.0" encoding="utf-8"?>
<sst xmlns="http://schemas.openxmlformats.org/spreadsheetml/2006/main" count="4102" uniqueCount="1911">
  <si>
    <t>Раздел 4 Перечень предприятий и учреждений, находящихся в муниципальной собственности муниципального образования «Октябрьский муниципальный район» ЕАО</t>
  </si>
  <si>
    <t>Итого по разделу 4</t>
  </si>
  <si>
    <t>Свидетельство о государственной регистрации права от 14.02.2011 № 79-79-01/006/2011-058</t>
  </si>
  <si>
    <t>Распоряжение администрации муниципального района от 24.12.2009 №471 р</t>
  </si>
  <si>
    <t>Свидетельство о государственной регистрации права от 10.04.2013 №79-79-01/005/2013-387</t>
  </si>
  <si>
    <t>Свидетельство о государственной регистрации права от 10.04.2013 №79-79-01/005/2013-388</t>
  </si>
  <si>
    <t>Двигатель ЯМЗ 238 М2 со сцеплением №30191703</t>
  </si>
  <si>
    <t>Постановление администрации муниципального района от 24.07.2018 №128</t>
  </si>
  <si>
    <t>Котел стальной водогрейный на буром угле марки КВр-0,06Б (с)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</si>
  <si>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№ 79:02:1300007:257-79/001/2017-1 от 29.08.2017</t>
  </si>
  <si>
    <t>Системный блок Aquarius QDS-W60K111M3214C150D02RLNGT0AP3 серийный номер 2181116165601-0006</t>
  </si>
  <si>
    <t>Приказ КУМИ от 14.11.2019 №43</t>
  </si>
  <si>
    <t>Монитор Dell E2318H серийный номер CN-018GJ7-FCC00-887-A269S-A04</t>
  </si>
  <si>
    <t>Монитор Dell E2318H серийный номер CN-018GJ7-FCC00-887-A7KS-A04</t>
  </si>
  <si>
    <t>Гарнитура Plantronics HW510 серийный номер OY2245</t>
  </si>
  <si>
    <t>Гарнитура Plantronics HW510 серийный номер OY24PB</t>
  </si>
  <si>
    <t>Источник бесперебойного питания</t>
  </si>
  <si>
    <t>Сертифицированный аппаратно-программный модуль доверенной нагрузки «Соболь», серийный номер CWG5BGJZ/M912643</t>
  </si>
  <si>
    <t>Право на использование средства защиты информации Secret Net Studio8</t>
  </si>
  <si>
    <t xml:space="preserve">SIP-телефон Cisco IP Phone3905 серийный номер FCH2241GBTX </t>
  </si>
  <si>
    <t xml:space="preserve">Аппаратный криптошлюз ПАК VIPNet Coordinator HW50 B4x cерийный номер 1201-04844 </t>
  </si>
  <si>
    <t>Маршрутизатор доступа Cisco ISR1100 cерийный номер FCZ224811012</t>
  </si>
  <si>
    <t>Акт о приемке-передаче объекта основных средств от 15.11.2016 №10</t>
  </si>
  <si>
    <t>79:02:1300013:14</t>
  </si>
  <si>
    <t xml:space="preserve">Свидетельство о государственной регистрации права от 22.06.2016 № 79-79/001-79/051/001/2016-125/3 </t>
  </si>
  <si>
    <t xml:space="preserve">Между осушительной системой Левоозерная и системой Октябрина, в 15,7 км. от с.Луговое </t>
  </si>
  <si>
    <t>79:02:0602004:73</t>
  </si>
  <si>
    <t xml:space="preserve">Свидетельство о государственной регистрации права от 08.06.2016 № 79-79/001-79/051/001/2016-74/1 </t>
  </si>
  <si>
    <t>79:02:1300009:98</t>
  </si>
  <si>
    <t xml:space="preserve">Свидетельство о государственной регистрации права от 21.06.2016 № 79-79/001-79/051/001/2016-127/1 </t>
  </si>
  <si>
    <t>с.Амурзет, ул.Ленина, д.45, кв.2</t>
  </si>
  <si>
    <t>79:02:1300008:14</t>
  </si>
  <si>
    <t>Свидетельство о государственной регистрации права от 18.04.2011 №79-79-01/017/2011-176</t>
  </si>
  <si>
    <t>Интернат</t>
  </si>
  <si>
    <t>Свидетельство о государственной регистрации права от 07.04.2011 от 79-79-01/011/2011-174</t>
  </si>
  <si>
    <t>Мармит комбинированный МЭК-1 универсальный, 2шт.</t>
  </si>
  <si>
    <t>2800 м. на северо-запад от д.№25 по ул. Калинина в границах бывшего ТОО "Амурское" с. Амурзет</t>
  </si>
  <si>
    <t>79:02:0800004:166</t>
  </si>
  <si>
    <t>Котел чугунный на тв.топливе КЧМ-5-К-03-М 9 80 кВТ 888419</t>
  </si>
  <si>
    <t>Муниципальное казенное учреждение дополнительного образования "Центр детского творчества села Амурзет"</t>
  </si>
  <si>
    <t xml:space="preserve">Вентилятор марки Гд 14-46, 2001 года ввода, с.Садовое, ул. Школьная, 18 </t>
  </si>
  <si>
    <t>Дымогарная труба, 2001 года ввода, с.Садовое, ул. Школьная, 18</t>
  </si>
  <si>
    <t>Теплосети, с.Озерное, ул. Амурская, 17, пом. 15-16</t>
  </si>
  <si>
    <t>Интерактивная доска Interwite Dual Board модель 1295</t>
  </si>
  <si>
    <t>Свидетельство о государственной регистрации права от 14.03.2007 №79-27-09/001/2007-034</t>
  </si>
  <si>
    <t>Муниципальное казенное учреждение "Межпоселенческий центр культуры и досуга"</t>
  </si>
  <si>
    <t>Школа</t>
  </si>
  <si>
    <t>с.Екатерино-Никольское, ул.Пограничная, 59</t>
  </si>
  <si>
    <t>Банк</t>
  </si>
  <si>
    <t>с.Амурзет, ул.Калинина, 21, пом. 12-21</t>
  </si>
  <si>
    <t>Свидетельство о государственной регистрации права от 15.01.2010 №79-79-01/005/2009-149</t>
  </si>
  <si>
    <t>Административное (ЦЗН)</t>
  </si>
  <si>
    <t>с. Амурзет, от ТП-350, Фидер №6,7-очистные, водонапорная башня</t>
  </si>
  <si>
    <t>Свидетельство о государственной регистрации права от 20.08.2012 № 79-79-01/005/2012-680</t>
  </si>
  <si>
    <t>Воздушная линия  ВЛ-0,4 кВ; фидер №1</t>
  </si>
  <si>
    <t>с. Амурзет ул. Крупской 24, ч/п Вульф, жилой дом №26 по ул. Крупской</t>
  </si>
  <si>
    <t>Свидетельство о государственной ргистрации права от 17.08.2012 № 79-79-01/2012-686</t>
  </si>
  <si>
    <t>с. Амурзет ул. Гагарина (в районе водонапорной башни "Аврора")</t>
  </si>
  <si>
    <t>Казна, Вельмицкая З.М., договор аренды от 01.01.2003</t>
  </si>
  <si>
    <t>с. Столбовое, ул. Верхняя, 7а</t>
  </si>
  <si>
    <t>с. Полевое, ул. Советская, 1а</t>
  </si>
  <si>
    <t>79:02:1600006:170</t>
  </si>
  <si>
    <t xml:space="preserve">Свидетельство о государственной регистрации права от 04.04.2016 №79-79/001-79/049/002/2016-23/1 </t>
  </si>
  <si>
    <t xml:space="preserve">Казна, постоянное (бессрочное) пользование № 79-79/001-79/051/001/2016-625/1  от 21.12.2016   </t>
  </si>
  <si>
    <t>с.Екатерино-Никольское, ул.Пограничная, д.66б</t>
  </si>
  <si>
    <t>79:02:1600006:172</t>
  </si>
  <si>
    <t xml:space="preserve">Свидетельство о государственной регистрации права от 11.07.2016 № 79-79/001-79/051/001/2016-209/1 </t>
  </si>
  <si>
    <t>с.Екатерино-Никольское, 3,5 м на юг от д.64 по ул. Пограничная</t>
  </si>
  <si>
    <t>79:02:1600006:169</t>
  </si>
  <si>
    <t xml:space="preserve">Свидетельство о государственной регистрации права от 04.04.2016 № 79-79/001-79/049/002/2016-24/1 </t>
  </si>
  <si>
    <t xml:space="preserve">Казна, постоянное (бессрочное) пользование  № 79-79/001-79/051/001/2016-329/1  от 26.08.2016 </t>
  </si>
  <si>
    <t xml:space="preserve">Свидетельство о государственной регистрации права от 25.03.2009 № 79-27-09/005/2009-074 </t>
  </si>
  <si>
    <t>5683 м. на запад от д.№1 по ул. Почтовая в границах бывшего СХПК "Самарский"</t>
  </si>
  <si>
    <t>79:02:0800002:227</t>
  </si>
  <si>
    <t>Свидетельство о государственной регистрации права от 15.07.2010 Ф№ 79-79-01/022/2010-754</t>
  </si>
  <si>
    <t>2600 м. на северо-запад от д.№25 по ул. Калинина в границах бывшего ТОО "Амурское" с. Амурзет</t>
  </si>
  <si>
    <t>79:02:0800004:167</t>
  </si>
  <si>
    <t>79:02:1300019:21</t>
  </si>
  <si>
    <t>Свидетельство о государственной регистрации права от 08.08.2011 № 79-79-01/029/2011-535</t>
  </si>
  <si>
    <t>Аккордеон HOHNER Bravo</t>
  </si>
  <si>
    <t>Бывшая типография</t>
  </si>
  <si>
    <t>с.Амурзет, ул.Набережная, 3а</t>
  </si>
  <si>
    <t>Свидетельство о государственной регистрации права от 25.03.2008 № 79-27-09/005/2008-018</t>
  </si>
  <si>
    <t>Амурзет-Полевое-Благословенное</t>
  </si>
  <si>
    <t>Подъезд к с.Доброе</t>
  </si>
  <si>
    <t>79:02:0000000:92</t>
  </si>
  <si>
    <t>Свидетельство о государственной регистрации права от 23.11.2012  № 79-79-01/035/2012-081</t>
  </si>
  <si>
    <t>Пузино-Озерное</t>
  </si>
  <si>
    <t>79:02:0000000:93</t>
  </si>
  <si>
    <t>Свидетельство о государственной регистрации права от 26.11.2012  № 79-79-01/035/2012-082</t>
  </si>
  <si>
    <t>Подъезд к с.Садовое</t>
  </si>
  <si>
    <t>79:02:0000000:94</t>
  </si>
  <si>
    <t>Свидетельство о государственной регистрации права от 21.11.2012  № 79-79-01/035/2012-066</t>
  </si>
  <si>
    <t>Столбовое-Союзное</t>
  </si>
  <si>
    <t>79:02:0000000:96</t>
  </si>
  <si>
    <t>Свидетельство о государственной регистрации права от 16.09.2013 № 79-79-01/020/2013-183</t>
  </si>
  <si>
    <t>Свидетельство о государственной регистрации права от 15.08.2012 № 79-79-01/005/2012-668</t>
  </si>
  <si>
    <t>Свидетельство о государственной регистрации права от 17.08.2012 №79-79-01/005/2012-687</t>
  </si>
  <si>
    <t>6460 м. на северо-восток в границах ОС "Самара-3" бывшего совхоза "Полевской"</t>
  </si>
  <si>
    <t>79:02:0602005:31</t>
  </si>
  <si>
    <t>Свидетельство о государственной регистрации права от 21.04.2010 № 79-79-01/012/2010-355</t>
  </si>
  <si>
    <t>4620 м. на северо- восток в границах ОС "Самара-3" бывшего совхоза "Полевской" с. Луговое</t>
  </si>
  <si>
    <t>79:02:0602005:33</t>
  </si>
  <si>
    <t>Свидетельство о государственной регистрации права от 21.04.2010 № 79-79-01/012/2010-352</t>
  </si>
  <si>
    <t>5370 м. на северо- восток в границах ОС "Самара-3" бывшего совхоза "Полевской" с. Луговое</t>
  </si>
  <si>
    <t>79:02:0602005:32</t>
  </si>
  <si>
    <t>Свидетельство о государственной регистрации права от 21.04.2010 № 79-79-01/012/2010-359</t>
  </si>
  <si>
    <t>Магистральная, 10 4200 м на северо-восток в границах бывшего КСПХ "Полевое" с. Луговое</t>
  </si>
  <si>
    <t>79:02:0603002:45</t>
  </si>
  <si>
    <t>Свидетельство о государственной регистрации права от 10.04.2013 №79-79-01/005/2013-393</t>
  </si>
  <si>
    <t>Казна, договор аренды 01.12.2017 № 12, ООО "Дальграфит" до 30.11.2020</t>
  </si>
  <si>
    <t>Административное (ТСЖ "Наш дом")</t>
  </si>
  <si>
    <t>Административное (Амурзетское сельское поселение)</t>
  </si>
  <si>
    <t>Казна, договор аренды от 29.03.2018 №4 ТСЖ "Наш дом"</t>
  </si>
  <si>
    <t>Котел КВр – 0,63 МВт, установленный в котельной с. Благословенное</t>
  </si>
  <si>
    <t>Котел КВр – 1,25 МВт, установленный в котельной «Солнышко» с. Амурзет</t>
  </si>
  <si>
    <t>Свидетельство о государственной регистрации права от 22.04.2011 №79-79-01/009/2011-911</t>
  </si>
  <si>
    <t>с.Амурзет, ул.Калинина, 61а</t>
  </si>
  <si>
    <t>Свидетельство о государственной регистрации права от 18.04.2011 №79-79-01/009/2011-914</t>
  </si>
  <si>
    <t xml:space="preserve">Муниципальное унитраное предприятие "Топливные ресурсы" </t>
  </si>
  <si>
    <t>с.Амурзет, ул.Гагарина, 71</t>
  </si>
  <si>
    <t xml:space="preserve">Автомобильная дорога общего пользования местного значения </t>
  </si>
  <si>
    <t>Амурзет-Столбовое-Полевое</t>
  </si>
  <si>
    <t>8900  м. на северо-восток  от д.№10 по ул. Магистральная  в границах бывшего КСПХ  "Полевое" с. Луговое</t>
  </si>
  <si>
    <t>79:02:0602005:38</t>
  </si>
  <si>
    <t xml:space="preserve">Насос WILLO 4 кВт 40/130, 11 кВт BL  65/160, 15 кВт BL 65/170, К45/30 7,5 кВт,  2012 года ввода, с.Амурзет, ул. Калинина, 61 к </t>
  </si>
  <si>
    <t>Постановление администрации муниципального района от 24.08.2017 №112</t>
  </si>
  <si>
    <t xml:space="preserve">Мотор редуктор МРЧ 125-22,4-2-2-52 к шурующей планке механической топки с.Амурзет, ул. Ленина, 21 к </t>
  </si>
  <si>
    <t xml:space="preserve">Дымосос ДН-8-1500 лев 116095 с.Амурзет, ул. Ленина, 21 к </t>
  </si>
  <si>
    <t>79:02:0400005:56</t>
  </si>
  <si>
    <t>Свидетельство о государственной регистрации права от 02.03.2009 № 79-27-09/005/2009-021</t>
  </si>
  <si>
    <t>Свидетельство о государственной регистрации права от 30.01.2008 № 79-27-09/005/2008-022</t>
  </si>
  <si>
    <t>с.Амурзет, ул.Ленина, 34</t>
  </si>
  <si>
    <t>Свидетельство о государственной регистрации права от 31.01.2008 № 79-27-09/005/2008-037</t>
  </si>
  <si>
    <t>с.Амурзет, ул.Федько, 9</t>
  </si>
  <si>
    <t>Свидетельство о государственной регистрации права от 30.01.2008 № 79-27-09/005/2008-020</t>
  </si>
  <si>
    <t>с.Амурзет, ул.Гагарина, 80</t>
  </si>
  <si>
    <t>Свидетельство о государственной регистрации права от 31.01.2008 № 79-27-09/005/2008-044</t>
  </si>
  <si>
    <t>79:02:2700002:58</t>
  </si>
  <si>
    <t>200 м на юг в  границах бывшего ТОО "Амурское"</t>
  </si>
  <si>
    <t>79:02:0902002:335</t>
  </si>
  <si>
    <t xml:space="preserve">Свидетельство о государственной регистрации права от 24.06.2011 № 79-79-01/006/2011-183 </t>
  </si>
  <si>
    <t>79:02:2000003:279</t>
  </si>
  <si>
    <t>79:02:2000003:51</t>
  </si>
  <si>
    <t>с.Благословенное, ул.Школьная, 2к</t>
  </si>
  <si>
    <t>79:02:1400002:51</t>
  </si>
  <si>
    <t>с.Нагибово, ул.Центральная, 21 к</t>
  </si>
  <si>
    <t>79:02:1800001:44</t>
  </si>
  <si>
    <t>Свидетельство о государственной регистрации права от 17.06.2015 №79-79/001-79/024/004/2015-1119/2</t>
  </si>
  <si>
    <t>Реквизиты документа - основания возникновения (прекращения) права собственности на недвижимое имущество</t>
  </si>
  <si>
    <t>Сведения о правообладателе недвижимого имущества</t>
  </si>
  <si>
    <t>Реквизиты документа - основания возникновения (прекращения) права  собственности на недвижимое имущество</t>
  </si>
  <si>
    <t>Сведения о правообладателе  недвижимого имущества</t>
  </si>
  <si>
    <t>Кадастровый (условный) номер  недвижимого имущества</t>
  </si>
  <si>
    <t>Дата возникновения и прекращения права  собственности на недвижимое имущество</t>
  </si>
  <si>
    <t>Дата возникновения и прекращения права  собственности на движимое имущество</t>
  </si>
  <si>
    <t>Реквизиты документа - основания возникновения (прекращения) права  собственности на движимое имущество</t>
  </si>
  <si>
    <t>Сведения о правообладателе  движимого имущества</t>
  </si>
  <si>
    <t>ОГРН</t>
  </si>
  <si>
    <t>Дата гос. регистрации</t>
  </si>
  <si>
    <t>Реквизиты документа - основания создания ЮЛ</t>
  </si>
  <si>
    <t>Балансовая стоимость основных средств, руб.</t>
  </si>
  <si>
    <t>Теплосчетчик ТЭСМА 106.02 Ду 150/150 мм (комплект термометров сопротивления, кабель интерфейса RS-232), запорная арматура, манометры, термометры, трубы, с. Амурзет, ул. Калинина, 26к</t>
  </si>
  <si>
    <t>Теплосчетчик ТЭСМА-106.02 Ду 50/50 мм, с. Ручейки, ул. Зеленая, 1к</t>
  </si>
  <si>
    <t xml:space="preserve">Теплосчетчик ТЭСМА 106.02 Ду 65/65 мм (комплект термометров сопротивления, кабель интерфейса RS-232), запорная арматура, манометры, термометры, трубы, с. Амурзет, ул. Крупской, 1, пом. 3 </t>
  </si>
  <si>
    <t>Свидетельство о государственной регистрации права от 10.11.2003 №79-01/02-05/2003-3149</t>
  </si>
  <si>
    <t>с.Амурзет, ул.Крупской, 11-28</t>
  </si>
  <si>
    <t>Свидетельство о государственной регистрации права от 03.11.2003 №79-01/02-05/2003-3147</t>
  </si>
  <si>
    <t>с.Амурзет, ул.Калинина, 61-68</t>
  </si>
  <si>
    <t>Свидетельство о государственной регистрации права от 09.07.2002 №79-01/02-06/2002-175</t>
  </si>
  <si>
    <t>с.Амурзет, ул.Гагарина, 80-24</t>
  </si>
  <si>
    <t>с.Ручейки, ул.Зеленая, 1а-8</t>
  </si>
  <si>
    <t xml:space="preserve">Выписка из ЕГРН от 08.12.2016 № 79-79/001-79/051/001/2016-580/1 </t>
  </si>
  <si>
    <t xml:space="preserve">Выписка из ЕГРН от 27.09.2017 № 79:02:1300009:24-79/001/2017-1 </t>
  </si>
  <si>
    <t xml:space="preserve">Выписка из ЕГРН от 15.08.2017 № 79:02:1300019:5-79/001/2017-1 </t>
  </si>
  <si>
    <t xml:space="preserve">Выписка из ЕГРН от 13.12.2017 № 79:02:1300018:30-79/001/2017-1 </t>
  </si>
  <si>
    <t xml:space="preserve">Выписка из ЕГРН от 15.11.2017 № 79:02:1300018:31-79/001/2017-1 </t>
  </si>
  <si>
    <t xml:space="preserve">Выписка из ЕГРН от 15.11.2017 № 79:02:1300018:33-79/001/2017-1 </t>
  </si>
  <si>
    <t xml:space="preserve">Выписка из ЕГРН от 17.10.2017 № 79:02:1300018:32-79/001/2017-2 </t>
  </si>
  <si>
    <t xml:space="preserve">Выписка из ЕГРН от 27.11.2017 № 79:02:1300004:25-79/001/2017-2 </t>
  </si>
  <si>
    <t xml:space="preserve">Выписка из ЕГРН от 25.10.2017 № 79:02:1300006:36-79/001/2017-5 </t>
  </si>
  <si>
    <t xml:space="preserve">Выписка из ЕГРН от 16.11.2017 № 79:02:1300006:25-79/001/2017-7 </t>
  </si>
  <si>
    <t>Выписка из ЕГРН от 05.04.2017 №79:02:0603004:35-79/001/2017-8</t>
  </si>
  <si>
    <t>6400 м. на северо-восток от д.10 по ул. Магистральная с.Луговое</t>
  </si>
  <si>
    <t>5250 м. на северо-запад от д.1а по ул. Зеленая с.Ручейки</t>
  </si>
  <si>
    <t>79:02:0603003:24</t>
  </si>
  <si>
    <t>Выписка из ЕГРН от 05.04.2017 №79:02:0603003:24-79/001/2017-6</t>
  </si>
  <si>
    <t>Учебное и учебно-наглядное оборудование для кабинета биологии</t>
  </si>
  <si>
    <t>Наименование недвижимого имущества</t>
  </si>
  <si>
    <t>Свидетельство о государственной регистрации права от 18.05.2006, №79-27-09/002/2006-147</t>
  </si>
  <si>
    <t>Свидетельство о государственной регистрации права от 25.03.2009 № 79-27-09/005/2009-054</t>
  </si>
  <si>
    <t>Свидетельство о государственной регистрации права от 15.10.2007-272</t>
  </si>
  <si>
    <t>Насосная станция</t>
  </si>
  <si>
    <t>с.Полевое, ул.Советская, 2г, пом.1</t>
  </si>
  <si>
    <t>79:02:2000003:407</t>
  </si>
  <si>
    <t>Выписка из ЕГРП</t>
  </si>
  <si>
    <t>с.Полевое, ул.Советская, 2г, пом.2</t>
  </si>
  <si>
    <t>79:02:2000003:408</t>
  </si>
  <si>
    <t>Склад</t>
  </si>
  <si>
    <t>с.Амурзет, пер.Невельского, д.1</t>
  </si>
  <si>
    <t>79:02:1300019:108</t>
  </si>
  <si>
    <t>Автобус для перевозки детей ПАЗ 320608-110-70, VIN X1M3206BZJ0003364, 2018 года выпуска</t>
  </si>
  <si>
    <t>Автогрейдер А-98М2, 2018 года выпуска, VIN 24212, модель номер двигателя ЯМЗ-238М2, J0644797, рабочий объем двигателя 14860 см3</t>
  </si>
  <si>
    <t>Приказ КУМИ от 04.03.2019 №5</t>
  </si>
  <si>
    <t>с.Екатерино-Никольское, ул.Пограничная, 64</t>
  </si>
  <si>
    <t>Комитет по управлению муниципальным имуществом администрации муниципального района муниципального образования "Октябрьский муниципальный район" ЕАО</t>
  </si>
  <si>
    <t>Размер уставного фонда (для МУП)</t>
  </si>
  <si>
    <t>Прибор учета теплоснабжения электромагнитного Ду 50</t>
  </si>
  <si>
    <t>Усилитель PV - 1200</t>
  </si>
  <si>
    <t>Распоряжение администрации муниципального района от 02.02.2011 №31 р</t>
  </si>
  <si>
    <t>Баян "Тула 302"</t>
  </si>
  <si>
    <t>Пианино "Чайковский"</t>
  </si>
  <si>
    <t>Цифровое пианино "Casio AP 220"</t>
  </si>
  <si>
    <t>Распоряжение администрации муниципального района 31.12.2009 от №493 р</t>
  </si>
  <si>
    <t>Распоряжение администрации муниципального района 08.11.2010 от №403 р</t>
  </si>
  <si>
    <t>Автобус ПАЗ 3205</t>
  </si>
  <si>
    <t>Распоряжение администрации муниципального района от 07.11.2014 №350 р</t>
  </si>
  <si>
    <t>Плита ПЭ-036 ШП 4-комфорочная, 2 шт.</t>
  </si>
  <si>
    <t>Казна, МУАП "Октябрьское" договор аренды от 27.05.2010 №100д, №79-79-01/022/2010-099 от 03.06.2010</t>
  </si>
  <si>
    <t>Казна, договор аренды от 10.09.2007 №8 ОАО «Российский Сельскохозяйственный банк», на неопр. срок</t>
  </si>
  <si>
    <t>Свидетельство о государственной регистрации права от 09.06.2007, № 79-27-09/001/2007-101</t>
  </si>
  <si>
    <r>
      <t xml:space="preserve">Вентилятор ВДН-3, в количестве 2 шт. </t>
    </r>
    <r>
      <rPr>
        <b/>
        <sz val="8"/>
        <rFont val="Times New Roman"/>
        <family val="1"/>
        <charset val="204"/>
      </rPr>
      <t>с.Полевое, ул.Советская, 2к</t>
    </r>
  </si>
  <si>
    <r>
      <t xml:space="preserve">Котел КВм-ШП-2,33-95 КБ производительностью 2 Гкал/час </t>
    </r>
    <r>
      <rPr>
        <b/>
        <sz val="8"/>
        <rFont val="Times New Roman"/>
        <family val="1"/>
        <charset val="204"/>
      </rPr>
      <t>с.Амурзет, ул.Ленина, 21 к</t>
    </r>
  </si>
  <si>
    <r>
      <t xml:space="preserve">Экономайзер котла стального водогрейного КВм-1,6-95 ШП </t>
    </r>
    <r>
      <rPr>
        <b/>
        <sz val="8"/>
        <rFont val="Times New Roman"/>
        <family val="1"/>
        <charset val="204"/>
      </rPr>
      <t>с.Амурзет, ул. Калинина, 26к</t>
    </r>
  </si>
  <si>
    <r>
      <t xml:space="preserve">Котел КВр-1,0 кВр с вентилятором дутьевым центробежным одностороннего всасывания </t>
    </r>
    <r>
      <rPr>
        <b/>
        <sz val="8"/>
        <rFont val="Times New Roman"/>
        <family val="1"/>
        <charset val="204"/>
      </rPr>
      <t>с.Амурзет ул. Федько, 9к</t>
    </r>
  </si>
  <si>
    <t>Свидетельство о государственной регистрации права от 07.04.2011 № 79-79-01/010/2011-116</t>
  </si>
  <si>
    <t>8700 м на северо-запад от д.№3 по ул. Мира в границах бывшего СХПК "Самарский" с. Самара</t>
  </si>
  <si>
    <t>Свидетельство о государственной регистрации права от 26.04.2011 № 79-79-01/011/2011-272</t>
  </si>
  <si>
    <t>79:02:0800004:164</t>
  </si>
  <si>
    <t>Свидетельство о государственной регистрации права от 19.05.2011 № 79-79-01/023/2011-062</t>
  </si>
  <si>
    <t>6200 м. на северо-восток  от д.№10 по ул. Магистральная  в границах бывшего КСПХ  "Полевое" с. Луговое</t>
  </si>
  <si>
    <t>79:02:0603002:42</t>
  </si>
  <si>
    <t>79:02:1300009:57</t>
  </si>
  <si>
    <t>Экскаватор ЭО-2621, 1985 года выпуска, заводской номер машины (рамы) №422418, двигатель № 3712</t>
  </si>
  <si>
    <t>Трактор МТЗ-82, 1984 года выпуска, заводской номер машины (рамы) №149327, двигатель №222502</t>
  </si>
  <si>
    <t>Постановление администрации муниципального района от 01.04.2015 №79</t>
  </si>
  <si>
    <t>Свидетельство о государственной регистрации права от 24.06.2011 № 79-79-01/006/2011-185</t>
  </si>
  <si>
    <t>Свидетельство о государственной регистрации права от 03.03.2008 № 79-27-09/005/2008-092</t>
  </si>
  <si>
    <t>Свидетельство о государственной регистрации права от 04.03..2008 № 79-27-09/005/2008-017</t>
  </si>
  <si>
    <t>с.Озерное, ул.Амурская, 17, пом.17-21</t>
  </si>
  <si>
    <t>с.Амурзет, ул.Калинина, 61-40</t>
  </si>
  <si>
    <t>Финансовый отдел администраци муниципального района муниципального образования "Октябрьский муниципальный район" ЕАО</t>
  </si>
  <si>
    <t>Насос циркуляционный WILLO BL40/160-5.5/2 P=5.5kW, 2011 года ввода, с.Амурзет, ул. Федько, 9к</t>
  </si>
  <si>
    <t>Накопительная емкость для запаса воды 3 куб. м., с.Амурзет, ул. Федько, 9к</t>
  </si>
  <si>
    <t>Муниципальное унитарное предприятие "Теплоэнерго" муниципального образования "Октябрьский муниципальный район" ЕАО</t>
  </si>
  <si>
    <t>Топка механическая с шурующей планкой ТШПм-2,0 с вентилятором ВДН-2,8 с.Амурзет, ул.Ленина, 21 к</t>
  </si>
  <si>
    <t>Комплект КИПиА котла с.Амурзет, ул.Ленина, 21 к</t>
  </si>
  <si>
    <t>Щит ЭСО с.Амурзет, ул.Ленина, 21 к</t>
  </si>
  <si>
    <t>Свидетельство о государственной регистрации права от 07.05.2010 № 79-79-01/012/2010-493</t>
  </si>
  <si>
    <t>земли поселений</t>
  </si>
  <si>
    <t>с. Амурзет ул. Калинина 5/2</t>
  </si>
  <si>
    <t>Свидетельство о государственной регистрации права от 23.06.2010 № 79-79-01/005/2010-874</t>
  </si>
  <si>
    <t>с. Екатерино-Никольское ул. Колхозная 34Б</t>
  </si>
  <si>
    <t>79:02:1600010:80</t>
  </si>
  <si>
    <t xml:space="preserve">Свидетельство о государственной регистрации права от 14.07.2010 № 79-79-01/023/2010-435 </t>
  </si>
  <si>
    <t>11310 м. на северо-восток от д.№10 по ул. Советская а границах ОС "Самарские сенокосы" бывшего КСХП "Полевое" с. Полевое</t>
  </si>
  <si>
    <t>79:02:0602005:37</t>
  </si>
  <si>
    <t xml:space="preserve">Свидетельство о государственной регистрации права от 15.07.2010 № 79-79-01/022/2010-756 </t>
  </si>
  <si>
    <t xml:space="preserve">Очистные сооружения - нежилое здание </t>
  </si>
  <si>
    <t>Хлораторная</t>
  </si>
  <si>
    <t>с.Амурзет, ул.Ленина, 1х</t>
  </si>
  <si>
    <t>79:02:1300020:92</t>
  </si>
  <si>
    <t>с.Амурзет, ул.Ленина, 1к</t>
  </si>
  <si>
    <t>79:02:1300020:90</t>
  </si>
  <si>
    <t>Весовая: угольная площадка</t>
  </si>
  <si>
    <t>с.Пузино</t>
  </si>
  <si>
    <t>с.Амурзет, ул.Крупской, 1к</t>
  </si>
  <si>
    <t>Распоряжение главы администрации муниципального района от 26.03.2008 №104 р</t>
  </si>
  <si>
    <t>с.Полевое, ул.Советская, 1б</t>
  </si>
  <si>
    <t>Свидетельство о государственной регистрации права от 03.06.2005 №79-27-09/002/2005-064</t>
  </si>
  <si>
    <t>Казна, постоянное (бессрочное) пользование от 20.07.2005 №79-27-09/002/2005-135</t>
  </si>
  <si>
    <t>Казна, постоянное (бессрочное) пользование от 18.01.2012 №79-79-019/022/2011-368</t>
  </si>
  <si>
    <t>Казна, постоянное (бессрочное) пользование от 20.04.2005 №79-27-09/002/2005-025</t>
  </si>
  <si>
    <t>Казна, постоянное (бессрочное) пользование от 17.12.2004 №79-01/02-16/2004-200</t>
  </si>
  <si>
    <t>Свидетельство о государственной регистрации права от 02.03.2009 № 79-27-09/005/2009-017</t>
  </si>
  <si>
    <t>с. Столбовое ул. Центральная 2, 9200 м. по напровлению на юго-восток от ориентара здание, расположенного за пределами участка</t>
  </si>
  <si>
    <t>79:02:0502003:58</t>
  </si>
  <si>
    <t>Свидетельство о государственной регистрации права от 03.03.2009 № 79-27-09/005/2009-020</t>
  </si>
  <si>
    <t>Воздушная линия  ВЛ-0,4 кВ; фидер №2 (от ТП-265), кабельная линия КЛ-0,4 кВ</t>
  </si>
  <si>
    <t xml:space="preserve">Муниципальное унитраное предприятие "Теплоэнерго" </t>
  </si>
  <si>
    <t>Тепловая камера на участке теплотрассы котельной «Центральная» в районе здания с.Амурзет, ул. Калинина, 22</t>
  </si>
  <si>
    <t xml:space="preserve">Типовой комплект учебного и учебно-наглядного оборудования для кабинета русского языка для общеобразовательных учреждений на забалансовом счете </t>
  </si>
  <si>
    <t>Свидетельство о государственной регистрации права от 20.05.2009 №79-27-09/005/2009-159</t>
  </si>
  <si>
    <t>с.Екатерино-Никольское, ул.Пограничная, 78</t>
  </si>
  <si>
    <t>Свидетелство о государственной регистрации права от 17.06.2015 № 79-79/001-79/024/004/2015-1124/2</t>
  </si>
  <si>
    <t>Договор купли-продажи автомобиля от 05.06.2017</t>
  </si>
  <si>
    <t>Котел стальной водогрейный КВр-0,63  с.Амурзет, ул.Ленина, 98к</t>
  </si>
  <si>
    <t>Приказ КУМИ от 17.08.2017 №42</t>
  </si>
  <si>
    <t>7500 м на северо-восток в границах бывшего ТОО "Амурское" с. Амурзет</t>
  </si>
  <si>
    <t>79:02:0000000:86</t>
  </si>
  <si>
    <t>с.Амурзет, ул.Дзержинского, 3-34</t>
  </si>
  <si>
    <t>с.Амурзет, ул.Калинина, 24-2</t>
  </si>
  <si>
    <t>с.Амурзет, ул.Калинина, 26-7</t>
  </si>
  <si>
    <t>с.Амурзет, ул.Калинина, 61-20</t>
  </si>
  <si>
    <t>с.Амурзет, ул.Крупской, 11-55</t>
  </si>
  <si>
    <t>79:02:1300012:0009:294:55</t>
  </si>
  <si>
    <t>с.Амурзет, ул.Крупской, 14-13</t>
  </si>
  <si>
    <t>с.Амурзет, ул.Крупской, 18-13</t>
  </si>
  <si>
    <t>с.Амурзет, ул.Крупской, 18-54</t>
  </si>
  <si>
    <t>с.Амурзет, ул.Ленина, 27-13</t>
  </si>
  <si>
    <t>с.Амурзет, ул.Ленина, 54к</t>
  </si>
  <si>
    <t>с.Екатерино-Никольское, ул.Яшина, д.104</t>
  </si>
  <si>
    <t>79:02:1600002:7</t>
  </si>
  <si>
    <t>Свидетельство о государственной регистрации права от 24.12.2007 №79-27-09/025/2007-058</t>
  </si>
  <si>
    <t>с.Екатерино-Никольское, ул.Пограничная, д.66с</t>
  </si>
  <si>
    <t>79:02:1600006:171</t>
  </si>
  <si>
    <t xml:space="preserve">Свидетельство о государственной регистрации права от 12.05.2016 №79-79/001-79/023/001/2016-7287/1 </t>
  </si>
  <si>
    <t>с.Екатерино-Никольское, ул.Пограничная, д.64</t>
  </si>
  <si>
    <t>Административное</t>
  </si>
  <si>
    <t>с.Амурзет, ул.Калинина, 25</t>
  </si>
  <si>
    <t>1957/1993</t>
  </si>
  <si>
    <t>Свидетельство о государственной регистрации права от 25.02.2011 № 79-79-01/006/2011-054</t>
  </si>
  <si>
    <t>с.Амурзет, ул.Федько, 9к</t>
  </si>
  <si>
    <t>79:02:1300012:7</t>
  </si>
  <si>
    <t>с.Амурзет, ул.Ленина, 21к</t>
  </si>
  <si>
    <t>79:02:1300019:6</t>
  </si>
  <si>
    <t>79:02:1300005:11</t>
  </si>
  <si>
    <t>с.Амурзет, ул.Ленина, 1з</t>
  </si>
  <si>
    <t>79:02:1300025:95</t>
  </si>
  <si>
    <t>Модульная котельная</t>
  </si>
  <si>
    <t>с.Садовое, ул.Школьная, 18</t>
  </si>
  <si>
    <t>Водонапорная башня</t>
  </si>
  <si>
    <t>с.Полевое, ул.Советская, 2в</t>
  </si>
  <si>
    <t>79:02:1300009:309</t>
  </si>
  <si>
    <t>Подраздел 1.3. Казна - Автомобильные дороги общего пользования местного значения</t>
  </si>
  <si>
    <t>79:02:1300017:432</t>
  </si>
  <si>
    <t>79:02:1300017:431</t>
  </si>
  <si>
    <t>79:02:0800003:33</t>
  </si>
  <si>
    <t>79:02:0800002:183</t>
  </si>
  <si>
    <t>79:02:1300023:108</t>
  </si>
  <si>
    <t>79:02:1300009:176</t>
  </si>
  <si>
    <t>79:02:1600010:82</t>
  </si>
  <si>
    <t>79:02:1300017:442</t>
  </si>
  <si>
    <t>79:02:1300017:450</t>
  </si>
  <si>
    <t>79:02:1300012:11</t>
  </si>
  <si>
    <t>79:02:1300012:12</t>
  </si>
  <si>
    <t>79:02:1300016:462</t>
  </si>
  <si>
    <t>с.Амурзет, ул.Ленина, 34-9</t>
  </si>
  <si>
    <t>79:02:1300009:399</t>
  </si>
  <si>
    <t>Казна, постоянное (бессрочное) пользование от 19.08.2004 №79-01/02-16/2004-045</t>
  </si>
  <si>
    <t>Центробежный насос WILLO (7,5 кВт. 3000 об/мин.), с. Амурзет, ул. Ленина, 98к</t>
  </si>
  <si>
    <t>с. Полевое, в районе водонапорной башни</t>
  </si>
  <si>
    <t xml:space="preserve">Земельный участок </t>
  </si>
  <si>
    <t>Земли населенных пунктов</t>
  </si>
  <si>
    <t>с.Пузино, ул.Молодежная, 5-2</t>
  </si>
  <si>
    <t>79:02:2200004:41</t>
  </si>
  <si>
    <t>Свидетельство о государственной регистрации права от 20.08.2012 № 79-79-01/005/2012-682</t>
  </si>
  <si>
    <t>79:02:1600003:97</t>
  </si>
  <si>
    <t>с.Екатерино-Никольское, ул.Садовая, 57-1</t>
  </si>
  <si>
    <t>с.Озерное, ул.Амурская, 14-1</t>
  </si>
  <si>
    <t>с.Озерное, ул.Зеленая, 10-2</t>
  </si>
  <si>
    <t>с.Озерное, ул.Школьная, 14</t>
  </si>
  <si>
    <t>с.Озерное, ул.Школьная, 26-1</t>
  </si>
  <si>
    <t>с.Озерное, ул.Юбилейная, 17-1</t>
  </si>
  <si>
    <t>с.Озерное, ул.Юбилейная, 28-1</t>
  </si>
  <si>
    <t>с.Озерное, ул.Юбилейная, 34-1</t>
  </si>
  <si>
    <t>с.Полевое, ул.Гагарина, 9</t>
  </si>
  <si>
    <t>с.Полевое, ул.Гагарина, 11</t>
  </si>
  <si>
    <t>с.Полевое, ул.Молодежная, 1</t>
  </si>
  <si>
    <t>с.Полевое, ул.Молодежная, 2</t>
  </si>
  <si>
    <t>с.Полевое, ул.Молодежная, 3-1</t>
  </si>
  <si>
    <t>Канон, монитор, системный блок, принтер</t>
  </si>
  <si>
    <t>Магистральная, 10 4400 м на северо-восток в границах бывшего КСПХ "Полевое"  с. Луговое</t>
  </si>
  <si>
    <t>79:02:0603002:40</t>
  </si>
  <si>
    <t>Свидетельство о государственной регистрации права от 30.06.2011 № 79-79-01/026/2011-934</t>
  </si>
  <si>
    <t>Магистральная, 10 7400 м на северо-запад в границах бывшего КСПХ "Полевое" с. Луговое</t>
  </si>
  <si>
    <t>79:02:0501002:18</t>
  </si>
  <si>
    <t>Свидетельство о государственной регистрации права от 30.06.2011 № 79-79-01/017/2011-934</t>
  </si>
  <si>
    <t>Магистральная, 10 4600 м на северо-запад в границах бывшего КСПХ "Полевое" с. Луговое</t>
  </si>
  <si>
    <t>79:02:0501002:20</t>
  </si>
  <si>
    <t xml:space="preserve">Свидетельство о государственной регистрации права от 30.06.2011 № 79-79-01/006/2011-178 </t>
  </si>
  <si>
    <t>Магистральная, 10 8500 м на северо-восток в границах бывшего КСПХ "Полевое" с. Луговое</t>
  </si>
  <si>
    <t>Свидетелство о государственной регистрации права от 17.06.2015 № 79-79/001-79/024/004/2015-1122/2</t>
  </si>
  <si>
    <t>Свидетелство о государственной регистрации права от 17.06.2015 № 79-79/001-79/024/004/2015-1125/2</t>
  </si>
  <si>
    <t>Котел стальной водогрейный марки КВр – 0,63, с.Полевое</t>
  </si>
  <si>
    <t>с. Полевое, ул. Советская, д.10, в границах ОС "Самарские сенокосы" бывшего КСХП "Полевое" 11440 м. по направлению на северо-восток от ориентира</t>
  </si>
  <si>
    <t>79:02:0602005:36</t>
  </si>
  <si>
    <t>Свидетельство о государственной регистрации права от 15.07.2010 № 79-79-01/022/2010-755</t>
  </si>
  <si>
    <t>Котельная "ПМК"</t>
  </si>
  <si>
    <t>с.Амурзет, ул. Федько, 9к</t>
  </si>
  <si>
    <t>79:02:1300012:60</t>
  </si>
  <si>
    <t>АКТ приема-передачи муниципального имущества в соответствии с Законом ЕАО от 24.04.2015 № 688-ОЗ</t>
  </si>
  <si>
    <t>Котельная "Центральная"</t>
  </si>
  <si>
    <t>Водонапорная башня "Аврора"</t>
  </si>
  <si>
    <t>с.Амурзет, ул.Калинина, 38б</t>
  </si>
  <si>
    <t xml:space="preserve">  79:02:1300009:380</t>
  </si>
  <si>
    <t>Водозаборная скважина</t>
  </si>
  <si>
    <t>с.Столбовое, ул.Новая, 10</t>
  </si>
  <si>
    <t xml:space="preserve"> 79:02:2700001:151 </t>
  </si>
  <si>
    <t>Подраздел 1.2. Хозяйственное ведение</t>
  </si>
  <si>
    <t>Подраздел 1.1. Оперативное управление</t>
  </si>
  <si>
    <t>Подраздел 1.3. Казна</t>
  </si>
  <si>
    <t>Площадь, кв.м.</t>
  </si>
  <si>
    <t>Кадастровый (условный) номер недвижимого имущества</t>
  </si>
  <si>
    <t>Дата возникновения и прекращения права собственности на недвижимое имущество</t>
  </si>
  <si>
    <t>9360 м. на северо-восток от с.Полевое</t>
  </si>
  <si>
    <t>79:02:0501001:21</t>
  </si>
  <si>
    <t>Свидетельство о государственной регистрации права от 03.04.2014 № 79-79-01/006/2014-524</t>
  </si>
  <si>
    <t>10100 м. на северо-восток от с.Полевое</t>
  </si>
  <si>
    <t>79:02:0501001:20</t>
  </si>
  <si>
    <t>Свидетельство о государственной регистрации права от 03.04.2014 № 79-79-01/006/2014-525</t>
  </si>
  <si>
    <t>Муниципальное казенное образовательное учреждение "Средняя общеобразовательная школа села Екатерино-Никольское"</t>
  </si>
  <si>
    <t>Кабинет русского языка</t>
  </si>
  <si>
    <t>Котел пищеварочный</t>
  </si>
  <si>
    <t>Машина для переработки овощей МПО 1</t>
  </si>
  <si>
    <t>Мясорубка МИМ 350</t>
  </si>
  <si>
    <t>Пароковектормат</t>
  </si>
  <si>
    <t>Тренажер "Максим III-01" сердечно-легочной и мозговой реанимации</t>
  </si>
  <si>
    <t>Учебное и учебно-наглядное оборудование для кабинета информатики</t>
  </si>
  <si>
    <t>Электрическая сковорода</t>
  </si>
  <si>
    <t xml:space="preserve">Свидетельство о государственной регистрации права от 25.03.2009 № 79-27-09/005/2009-075 </t>
  </si>
  <si>
    <t>79:02:0800002:196</t>
  </si>
  <si>
    <t xml:space="preserve">Свидетельство о государственной регистрации права от 25.03.2009 № 79-27-09/005/2009-072 </t>
  </si>
  <si>
    <t>79:02:0800002:202</t>
  </si>
  <si>
    <t>VOLTA US 101 радиосистема с одним микрофоном 5 шт.</t>
  </si>
  <si>
    <t>Акт о приемке-передачи объекта основных средств (кроме зданий, сооружений) от 19.12.2013 №84/1</t>
  </si>
  <si>
    <t>Акт о приемке-передачи объекта основных средств (кроме зданий, сооружений) от 20.10.2014 №20/1</t>
  </si>
  <si>
    <t>Распоряжение администрации муниципального района от 07.11.2014 №352р</t>
  </si>
  <si>
    <t>Плита ПЭ-036 ШП 4-комфорочная</t>
  </si>
  <si>
    <t>Мармит комбинированный МЭК-1 универсальный  2 шт</t>
  </si>
  <si>
    <t>Теплосчетчик Т.С ТМК-Н Ду80</t>
  </si>
  <si>
    <t>Ковер борцовый</t>
  </si>
  <si>
    <t>Распоряжение администрации муниципального района от 07.11.2014 №353 р</t>
  </si>
  <si>
    <t>Насос WILLO-BL 50/130-5,5/2, в количестве 1 шт. с.Полевое, ул.Советская, 2к</t>
  </si>
  <si>
    <t>Водоподготовительная установка KWS-300M, в количестве 1 шт. с.Полевое, ул.Советская, 2к</t>
  </si>
  <si>
    <t>5500  м. на северо-восток  от д.№10 по ул. Магистральная  в границах бывшего КСПХ  "Полевое" с. Луговое</t>
  </si>
  <si>
    <t>79:02:0603002:41</t>
  </si>
  <si>
    <t xml:space="preserve">Свидетельство о государственной регистрации права от 19.05.2011 № 79-7901/023/2011-064 </t>
  </si>
  <si>
    <t>Свидетельство о государственной регистрации права от 20.08.2012 № 79-79-01/005/2012-681</t>
  </si>
  <si>
    <t>с. Пузино от СКТП № 304 фидер №2 в районе жилого массива и бывшей территории АЗС "Нефтебаза"</t>
  </si>
  <si>
    <t>Свидетельство о государственной регистрации права от 20.08.2012 № 79-79-01/005/2012-684</t>
  </si>
  <si>
    <t>Кабельная линия КЛ-0,4 кВ к насосной станции. Воздушная линия ВЛ-0,4 кВ (от КТПН-208, фидер №2)</t>
  </si>
  <si>
    <t>Свидетельство о государственной регистрации права от 30.01.2008 № 79-27-09/005/2008-033</t>
  </si>
  <si>
    <t>с.Амурзет, ул.Крупской, 16</t>
  </si>
  <si>
    <t>79:02:1300017:1</t>
  </si>
  <si>
    <t>Свидетельство о государственной регистрации права от 07.06.2008 № 79-27-09/005/2008-042</t>
  </si>
  <si>
    <t>с.Амурзет, ул.Федько, 7</t>
  </si>
  <si>
    <t>Свидетельство о государственной регистрации права от 07.06.2008 № 79-27-09/005/2008-061</t>
  </si>
  <si>
    <t>Адрес (местоположение) недвижимого имущества</t>
  </si>
  <si>
    <t>Балансовая стоимость, руб.</t>
  </si>
  <si>
    <t>Амортизация, руб.</t>
  </si>
  <si>
    <t>Кадастровая стоимость недвижимого имущества, руб.</t>
  </si>
  <si>
    <t xml:space="preserve">Нежилое здание </t>
  </si>
  <si>
    <t>Назначение</t>
  </si>
  <si>
    <t>Водоподготовительная установка КВС-300М, 2010 года ввода, с.Амурзет, ул. Калинина, 26к</t>
  </si>
  <si>
    <t>Транспортер горизонтальный, наклонный, с.Амурзет, ул. Калинина, 26к</t>
  </si>
  <si>
    <t>Дымогарная труба, с.Амурзет, ул. Калинина, 26к</t>
  </si>
  <si>
    <t>Дизель-генератор GF-30, 30 кВт, 2011 года ввода, с.Амурзет, ул. Калинина, 26к</t>
  </si>
  <si>
    <t>Насос центробежный WILLO, 22 кВт, 2 шт., с.Амурзет, ул. Калинина, 26к</t>
  </si>
  <si>
    <t>Насос центробежный WILLO, 18 кВт, 2 шт., с.Амурзет, ул. Калинина, 26к</t>
  </si>
  <si>
    <t>Котел «Универсал-6», 1977 года ввода, 2 шт., с.Амурзет, ул.Крупской, 1, пом.3</t>
  </si>
  <si>
    <t>Центробежный насос К-30/45 (7,5 кВт; 3000 об./мин.), с.Амурзет, ул.Крупской, 1, пом.3</t>
  </si>
  <si>
    <t>Центробежный насос К-20/30 (4 кВт; 3000 об./мин.), с.Амурзет, ул.Крупской, 1, пом.3</t>
  </si>
  <si>
    <t>Дутьевой вентилятор радиальный (3 кВт; 3000 об./мин.), 2 шт., с.Амурзет, ул.Крупской, 1, пом.3</t>
  </si>
  <si>
    <t>Оборудование для организации узла учета тепловой энергии</t>
  </si>
  <si>
    <r>
      <t xml:space="preserve">Дизель-генератор SCT-10, 10 кВт, 2012 года ввода, </t>
    </r>
    <r>
      <rPr>
        <b/>
        <sz val="8"/>
        <rFont val="Times New Roman"/>
        <family val="1"/>
        <charset val="204"/>
      </rPr>
      <t>с.Столбовое, ул.Новая, 10</t>
    </r>
  </si>
  <si>
    <r>
      <t xml:space="preserve">Дизель-генератор SCT-10, 10 кВт, 2011 года ввода, </t>
    </r>
    <r>
      <rPr>
        <b/>
        <sz val="8"/>
        <rFont val="Times New Roman"/>
        <family val="1"/>
        <charset val="204"/>
      </rPr>
      <t>с.Полевое, ул.Советская, 2в</t>
    </r>
  </si>
  <si>
    <t>Электродвигатель АИР 16S4 (15 кВт, 1500 об/мин.)</t>
  </si>
  <si>
    <t>Договор купли-продажи от 23.11.2018</t>
  </si>
  <si>
    <r>
      <t xml:space="preserve">Котел КВр-0,63, 2013 года ввода, </t>
    </r>
    <r>
      <rPr>
        <b/>
        <sz val="8"/>
        <rFont val="Times New Roman"/>
        <family val="1"/>
        <charset val="204"/>
      </rPr>
      <t>с.Нагибово, ул. Центральная, 21к</t>
    </r>
  </si>
  <si>
    <r>
      <t xml:space="preserve">Котел КВр-0,2 МВт, 2013 года ввода, </t>
    </r>
    <r>
      <rPr>
        <b/>
        <sz val="8"/>
        <rFont val="Times New Roman"/>
        <family val="1"/>
        <charset val="204"/>
      </rPr>
      <t>с.Ручейки, ул. Зеленая, 1к</t>
    </r>
  </si>
  <si>
    <t>Дымосос D-3,5 М, 2010 года ввода, с.Ручейки, ул. Зеленая, 1к</t>
  </si>
  <si>
    <t xml:space="preserve">Выписка из ЕГРН от 19.07.2018 № 79:02:1300006:32-79/009/2018-2   </t>
  </si>
  <si>
    <t>с.Амурзет, ул.Федько, д.62, кв.1</t>
  </si>
  <si>
    <t>79:02:1300006:30</t>
  </si>
  <si>
    <t>Выписка из ЕГРН от 26.07.2018 №79:02:1300006:30-79/009/2018-2</t>
  </si>
  <si>
    <t>с.Амурзет, ул.Федько, д.62, кв.4</t>
  </si>
  <si>
    <t>79:02:1300006:33</t>
  </si>
  <si>
    <t>Выписка из ЕГРН от 11.08.2018 №79:02:1300006:33-79/009/2018-2</t>
  </si>
  <si>
    <t>с.Амурзет, ул. Федько, д.64, кв.2</t>
  </si>
  <si>
    <t>79:02:1300006:35</t>
  </si>
  <si>
    <t>Выписка из ЕГРН от 11.08.2018 №79:02:1300006:35-79/009/2018-2</t>
  </si>
  <si>
    <t>с.Амурзет, ул.Гагарина, д.148, кв.2</t>
  </si>
  <si>
    <t>79:02:1300004:26</t>
  </si>
  <si>
    <t>Выписка из ЕГРН от 11.08.2018 №79:02:1300004:26-79/009/2018-2</t>
  </si>
  <si>
    <t>с.Амурзет, ул.Гагарина, д.148, кв.3</t>
  </si>
  <si>
    <t>79:02:1300004:27</t>
  </si>
  <si>
    <t>Выписка из ЕГРН от 11.08.2018 №79:02:1300004:27-79/009/2018-2</t>
  </si>
  <si>
    <t>с.Екатерино-Никольское, ул.Колхозная, 34В</t>
  </si>
  <si>
    <t>79:02:1600010:84</t>
  </si>
  <si>
    <t>Свидетельство о государственной регистрации права от 05.05.2011 №79-79-01/013/2011-233</t>
  </si>
  <si>
    <t>79-79-01/005/2010-548</t>
  </si>
  <si>
    <t>с. Нагибово, ул. Центральная 21к, в районе котельной "Нагибово"</t>
  </si>
  <si>
    <t>Распоряжение администрации муниципального района 08.11.2011 от №332 р</t>
  </si>
  <si>
    <t>с.Екатерино-Никольское, ул. Колхозная, 34В</t>
  </si>
  <si>
    <t>Казна, договор аренды от 29.03.2010 №14, ОАО "Ростелеком"</t>
  </si>
  <si>
    <t>Казна, договор аренды от 29.03.2010 №13, ОАО "Ростелеком"</t>
  </si>
  <si>
    <t>Казна, договор аренды от 05.04.2010 №15, ОАО "Ростелеком"</t>
  </si>
  <si>
    <t>Муниципальное казенное дошкольное образовательное учреждение "Детский сад  села Пузино"</t>
  </si>
  <si>
    <t>Муниципальное казенное дошкольное образовательное учреждение "Детский сад  села Полевое"</t>
  </si>
  <si>
    <t>Муниципальное казенное дошкольное образовательное учреждение "Детский сад  села Нагибово"</t>
  </si>
  <si>
    <t>Муниципальное унитарное предприятие "Теплоэнерго"</t>
  </si>
  <si>
    <t>Автомобильная дорога (сооружение дорожного транспорта)</t>
  </si>
  <si>
    <t>с.Амурзет, автомобильная дорога от пересечения ул.Крупской и ул.Советской до знака (конец населенного пункта с.Амурзет)</t>
  </si>
  <si>
    <t>79:02:0000000:108</t>
  </si>
  <si>
    <t>Участковый пункт</t>
  </si>
  <si>
    <t>с.Благословенное, ул.Школьная, д.4, пом.20-24</t>
  </si>
  <si>
    <t>79:02:1400001:284</t>
  </si>
  <si>
    <t>с.Амурзет, ул.Зеленая, рядом с домом №64</t>
  </si>
  <si>
    <t>79:02:1300002:11</t>
  </si>
  <si>
    <t>Свидетельство о государственной регистрации права от 09.04.2013 № 79-79-01/005/2013-366</t>
  </si>
  <si>
    <t>79:02:1400002:46</t>
  </si>
  <si>
    <t>Свидетельство о государственной регистрации права от 09.12.2013 № 79-79-01/020/2013-513</t>
  </si>
  <si>
    <t>с.Нагибово, ул.Центральная, 13В</t>
  </si>
  <si>
    <t>79:02:1800001:42</t>
  </si>
  <si>
    <t>Свидетельство о государственной регистрации права от 04.12.2013 № 79-79-01/020/2013-511</t>
  </si>
  <si>
    <t>79:02:2000003:47</t>
  </si>
  <si>
    <t>Свидетельство о государственной регистрации права от 03.12.2013 № 79-79-01/020/2013-512</t>
  </si>
  <si>
    <t>Муниципальное унитарное предприятие "Жилье" муниципального образования "Октябрьски й муниципальный район" ЕАО</t>
  </si>
  <si>
    <t>Свидетельство о государственной регистрации права от 19.11.2009 № 79-27-09/005/2009-366</t>
  </si>
  <si>
    <t>В районе урочища "Пашни Прибереговые"</t>
  </si>
  <si>
    <t>Свидетельство о государственной регистрации права от 22.12.2009 № 79-79-01/005/2009-047</t>
  </si>
  <si>
    <t>79:02:0602001:32</t>
  </si>
  <si>
    <t>Свидетельство о государственной регистрации права от 20.08.2010 № 79-79-01/025/2010-613</t>
  </si>
  <si>
    <t>2750 м. на север в границах ОС "Самара-3" бывшего совхоза "Полевской" с. Луговое</t>
  </si>
  <si>
    <t>79:02:0602001:33</t>
  </si>
  <si>
    <t xml:space="preserve">Свидетельство о государственной регистрации права от 20.08.2010 № 79-79-01/025/2010-611 </t>
  </si>
  <si>
    <t>Воздушная линия ВЛ-0,4, Фидер №1,2 от опоры до проходной.</t>
  </si>
  <si>
    <t>Казна, безвозмезное пользование Контрольно-ревизионная комиссия</t>
  </si>
  <si>
    <t>79:02:2000002:131</t>
  </si>
  <si>
    <t>79:02:2000001:168</t>
  </si>
  <si>
    <t>ИТОГО по подразделу</t>
  </si>
  <si>
    <t>Итого по подразделу</t>
  </si>
  <si>
    <t>Свидетельство о государственной регистрации права от 23.11.2012  № 79-79-01/035/2012-083</t>
  </si>
  <si>
    <t>79:02:2200006:28</t>
  </si>
  <si>
    <t>Свидетельство о государственной регистрации права от 04.12.2013 № 79-79-01/020/2013-510</t>
  </si>
  <si>
    <t>Постановление администарции муниципального района от 25.04.2018 №78</t>
  </si>
  <si>
    <t>Муниципальное унитарное автотранспортное предприятие "Октябрськое"</t>
  </si>
  <si>
    <t>Распоряжение администрации муниципального района от 14.02.2018 №26р</t>
  </si>
  <si>
    <t>Кабинет географии</t>
  </si>
  <si>
    <t>Постановление администрации муниципального района от 04.05.2018 №81</t>
  </si>
  <si>
    <t>Кабельный (воздушный) ввод с ВЛ-0,4 кВ,фидер №7 (от опоры деревянной анкерной на ж/б приставке, подстанции ТП-265)</t>
  </si>
  <si>
    <t>Воздуная линия Вл-0,4, кВ (от СКТП-353, фидер №1)</t>
  </si>
  <si>
    <t>Воздушная линия ВЛ-0,4 кВ (от ТП-289, фидер №9)</t>
  </si>
  <si>
    <t>Воздушная линия-0,4 кВ</t>
  </si>
  <si>
    <t>Кабельный ввод КЛ-0,4 кВ, фидер №1 (от подстанции ТП-265) воздушная линия ВЛ-0,4 кВ (от постации ТП-265)</t>
  </si>
  <si>
    <t>Воздушная линия 0,4 кВ</t>
  </si>
  <si>
    <t>с. Амурзет, ул.Федько, 48/2</t>
  </si>
  <si>
    <t>с. Екатерино-Никольское, ул.Набережная, 55</t>
  </si>
  <si>
    <t>Свидетельство о государственной регистрации права от 18.05.2006 №79-27-09/002/2006-144</t>
  </si>
  <si>
    <t>Пароковектормат ПКА 10-1/1 ПМ (парогенератор) (кухня)</t>
  </si>
  <si>
    <t>Сковорода эл. СЭЧ-045 Н (кухня)</t>
  </si>
  <si>
    <t>Административное (Пенсионный фонд)</t>
  </si>
  <si>
    <t>8800  м на северо-восток в границах бывшего ООО "Столбовое" с.  Столбовое</t>
  </si>
  <si>
    <t>79:02:0502003:70</t>
  </si>
  <si>
    <t>с.Амурзет, ул.Гагарина, 65а</t>
  </si>
  <si>
    <t>Свидетельство о государственной регистрации права от 07.04.2011 №79-79-01/017/2011-169</t>
  </si>
  <si>
    <t>Наружные сети водопровода</t>
  </si>
  <si>
    <t>Амурзет, от д. 58 до колодца УТ-1 по ул. Калинина</t>
  </si>
  <si>
    <t>79:02:1300007:277</t>
  </si>
  <si>
    <t xml:space="preserve">Выписка из ЕГРН № 79:02:1300007:277-79/009/2019-3  от 06.09.2019 </t>
  </si>
  <si>
    <t>Наружные тепловые сети</t>
  </si>
  <si>
    <t>79:02:1300007:276</t>
  </si>
  <si>
    <t xml:space="preserve">Выписка из ЕГРН № 79:02:1300007:276-79/009/2019-2  от 06.09.2019 </t>
  </si>
  <si>
    <t>Наружные сети канализации</t>
  </si>
  <si>
    <t>Амурзет, от д. 58 по ул. Калинина от КК-1 до СКК</t>
  </si>
  <si>
    <t>79:02:0000000:216</t>
  </si>
  <si>
    <t xml:space="preserve">Выписка из ЕГРН № 79:02:0000000:216-79/009/2019-3  от 05.09.2019 </t>
  </si>
  <si>
    <t>Кабельная линия КЛ 0,4 кВ</t>
  </si>
  <si>
    <t>сооружение электроэнергетики</t>
  </si>
  <si>
    <t>Амурзет, ул. Калинина от д. 58 до опоры 295/4-00/7</t>
  </si>
  <si>
    <t>79:02:1300007:278</t>
  </si>
  <si>
    <t xml:space="preserve">Выписка из ЕГРН № 79:02:1300007:278-79/009/2019-3  от 06.09.2019 </t>
  </si>
  <si>
    <t>с.Амурзет, ул. Калинина, 26к</t>
  </si>
  <si>
    <t>79:02:1300017:467</t>
  </si>
  <si>
    <t>Котельная "Солнышко"</t>
  </si>
  <si>
    <t>с.Амурзет, ул. Калинина, 61к</t>
  </si>
  <si>
    <t xml:space="preserve"> 79:02:1300009:177 </t>
  </si>
  <si>
    <t>Свидетельство о государственной регистрации права от 14.10.2009  №79-27-09/005/2009-342</t>
  </si>
  <si>
    <t>Бухгалтерия</t>
  </si>
  <si>
    <t>с.Амурзет, ул.Крупской, д.18</t>
  </si>
  <si>
    <t>Административное (опека)</t>
  </si>
  <si>
    <t>с.Амурзет, ул.Крупской, д.18, 1/2 пом.18, 1/2 пом.1, пом.15-16</t>
  </si>
  <si>
    <t>Казна, договор безвозмездного пользования от 24.01.2019 № 1, ГУ -Управление Пенсионного фонда РФ в Ленинском районе ЕАО (межрайонное)</t>
  </si>
  <si>
    <t xml:space="preserve">нежилое </t>
  </si>
  <si>
    <t>Нежилое помещение (приход)</t>
  </si>
  <si>
    <t>Казна, договор безвозмездного пользования от 25.04.2017 №1, Местная религиозная организация Прихода Святого Пророка Илии села Амурзет</t>
  </si>
  <si>
    <t>с.Амурзет ул.Невельского, 1</t>
  </si>
  <si>
    <t>с. Столбовое, ул.Центральная, 6</t>
  </si>
  <si>
    <t>с. Екатерино-Николькое, ул.Пограничная, 64</t>
  </si>
  <si>
    <t>с. Амурзет, ул. Калинина, 61а</t>
  </si>
  <si>
    <t>с. Ручейки, ул. Зеленая, 1</t>
  </si>
  <si>
    <t>Котел водогрейный КВр – 1,25 Мвт, расположенный по адресу: ЕАО, Октябрьский район, с.Амурзет, ул.Федько, д.9к</t>
  </si>
  <si>
    <t>Акт о приемке-передаче групп объектов основных средств (кроме зданий и сооружений) от 14.03.2019 № 8</t>
  </si>
  <si>
    <t>Транспортное средство Toyota Crown легковой, год изготовления ТС 1999, двигатель № 1JZ 1010204</t>
  </si>
  <si>
    <t>Циркулярный насос марки WILLO BL 40/140-4/2, 2011 года ввода, с.Нагибово, ул. Центральная, 21к</t>
  </si>
  <si>
    <t>Центробежный насос К-20/30 (4,0 кВт; 3000 об./мин.), с.Нагибово, ул. Центральная, 21к</t>
  </si>
  <si>
    <t>Дутьевой вентилятор радиальный (3,0 кВт; 1500 об./мин.), с.Нагибово, ул. Центральная, 21к</t>
  </si>
  <si>
    <t>Подпиточный бак, с.Нагибово, ул. Центральная, 21к</t>
  </si>
  <si>
    <t>Дымогарная труба, с.Нагибово, ул. Центральная, 21к</t>
  </si>
  <si>
    <t>Котел КВр-0,2 МВт, 2013 года ввода, с.Ручейки, ул. Зеленая, 1к</t>
  </si>
  <si>
    <t>Циркулярный насос марки WILLO BL 40/140-4/2, с.Ручейки, ул. Зеленая, 1к</t>
  </si>
  <si>
    <t>Центробежный насос К-35/85 (11 кВт; 3000 об./мин.), с.Ручейки, ул. Зеленая, 1к</t>
  </si>
  <si>
    <t>Свидетельство о государственной регистрации права от 25.03.2009 № 79-27-09/005/2009-066</t>
  </si>
  <si>
    <t>Кабельная линия КЛ-0,4 кВ, АВВГ 4*16, с.Амурзет, ул.Ленина станция обезжелезивания "Амурская", 1994 года постройки</t>
  </si>
  <si>
    <t>Муниципальное дошкольное казенное учреждение "Детский сад  "Солнышко" села Амурзет"</t>
  </si>
  <si>
    <t>с.Амурзет, ул.Калинина, 30</t>
  </si>
  <si>
    <t>Свидетельство о государственной регистрации права от 15.04.2011 №79-79-01/009/2011-916</t>
  </si>
  <si>
    <t>Муниципальное бюджетное образовательное учреждение "Средняя общеобразовательная школа села Амурзет"</t>
  </si>
  <si>
    <t xml:space="preserve">Административное </t>
  </si>
  <si>
    <t>с.Амурзет, ул.Гагарина, 82, пом.14</t>
  </si>
  <si>
    <t>Свидетельство о государственной регистрации права от 17.01.2012 №79-79-01/022/2011-367</t>
  </si>
  <si>
    <t xml:space="preserve">Выписка из ЕГРН от 16.02.2018 № 79:02:1300016:531-79/001/2018-3 </t>
  </si>
  <si>
    <t>79:02:1300016:531</t>
  </si>
  <si>
    <t>Сервер  Depo в комплекте</t>
  </si>
  <si>
    <t>Гарнитур мягкой мебели "Фиеста"</t>
  </si>
  <si>
    <t>Офисная мебель</t>
  </si>
  <si>
    <t>Земельный участок (земельные доли СХАОЗТ "Екатерино-Никольское")</t>
  </si>
  <si>
    <t>земельные доли СХАОЗТ "Екатерино-Никольское"</t>
  </si>
  <si>
    <t>79:02:0000000:79</t>
  </si>
  <si>
    <t xml:space="preserve">Свидетельство о государственной регистрации права от 10.05.2012 № 79-79-01/005/2012-402 </t>
  </si>
  <si>
    <t>Воздушная линия ВЛ-0,4 кВ (от опоры ж/б, фидер №1, подпитан один жилой дом по ул. Клубной 8)</t>
  </si>
  <si>
    <t>с. Полевое (в районе котельной "Клуб")</t>
  </si>
  <si>
    <t>с.Амурзет, ул.Федько, 7, пом.1-6</t>
  </si>
  <si>
    <t>79-79-01/006/2011-338</t>
  </si>
  <si>
    <t>Год постройки</t>
  </si>
  <si>
    <t>Свидетельство о государственной регистрации права от 25.06.2012 №79-79-01/005/2012-541</t>
  </si>
  <si>
    <t>Свидетельство о государственной регистрации права от 27.09.2011 №79-79-01/006/2011-338</t>
  </si>
  <si>
    <t>Казна</t>
  </si>
  <si>
    <t>Детский сад</t>
  </si>
  <si>
    <t>с.Нагибово, ул.Центральная, 13б</t>
  </si>
  <si>
    <t>Свидетельство о государственной регистрации права от 19.05.2011 № 79-79-01/23/2011-063</t>
  </si>
  <si>
    <t>Детский комплекс "Железная дорога"</t>
  </si>
  <si>
    <t>Детский комплекс "Маленький доктор"</t>
  </si>
  <si>
    <t>Котел</t>
  </si>
  <si>
    <t>с.Благословенное, ул. Ленина, 20</t>
  </si>
  <si>
    <t>Медицинский кабинет</t>
  </si>
  <si>
    <t>Муниципальное дошкольное казенное учреждение "Детский сад  села Пузино"</t>
  </si>
  <si>
    <t>Автобус</t>
  </si>
  <si>
    <t>Интерактивный комплекс</t>
  </si>
  <si>
    <t>Кабинет</t>
  </si>
  <si>
    <t xml:space="preserve">Мультимедиа-проектор Epson </t>
  </si>
  <si>
    <t>Проектор Acer</t>
  </si>
  <si>
    <t>Муниципальное казенное общеобразовательное учреждение "Основная общеобразовательная школа села Полевое"</t>
  </si>
  <si>
    <t>Свидетелство о государственной регистрации права от 18.06.2015 № 79-79/001-79/024/004/2015-1129/2</t>
  </si>
  <si>
    <t>Свидетелство о государственной регистрации права от 18.06.2015 № 79-79/001-79/024/004/2015-1127/2</t>
  </si>
  <si>
    <t>Свидетелство о государственной регистрации права от 18.06.2015 № 79-79/001-79/024/004/2015-1126/2</t>
  </si>
  <si>
    <t>Свидетельство о государственной регистрации права от 15.10.2007 № 79-02-09/001/2007-276</t>
  </si>
  <si>
    <t>Котельная</t>
  </si>
  <si>
    <t>с.Амурзет, ул.Крупской, 22, пом.16</t>
  </si>
  <si>
    <t>с.Амурзет, ул.Крупской, 22, пом.5-15, 17-19</t>
  </si>
  <si>
    <t>79:02:1300014:221</t>
  </si>
  <si>
    <t>Мастерская с кузницей "ОГМ"</t>
  </si>
  <si>
    <t xml:space="preserve"> 79:02:1600003:113</t>
  </si>
  <si>
    <t>Котельная "Екатерино-Никольское"</t>
  </si>
  <si>
    <t>с.Екатерино-Никольское, ул.Пограничная, 68</t>
  </si>
  <si>
    <t>Котельная "Больница"</t>
  </si>
  <si>
    <t>с.Амурзет, ул.Ленина, 98к</t>
  </si>
  <si>
    <t>79:02:1300005:130</t>
  </si>
  <si>
    <t>Котельная "Баня"</t>
  </si>
  <si>
    <t xml:space="preserve">с.Амурзет, ул.Крупской, 1, пом.3 </t>
  </si>
  <si>
    <t>с.Полевое, ул.Советская, 1а</t>
  </si>
  <si>
    <t>79:02:1300016:377</t>
  </si>
  <si>
    <t>Казна, постоянное (бессрочное) пользование от 14.02.2012 №79-79-01/005/2012-013</t>
  </si>
  <si>
    <t xml:space="preserve"> 79:02:0000000:131</t>
  </si>
  <si>
    <t>79:02:2300001:62</t>
  </si>
  <si>
    <t>Свидетльство о государственной регистрации права от 17.09.2015 №79-79/001-79/024/004/2015-1456/1</t>
  </si>
  <si>
    <t>79:02:1300012:244</t>
  </si>
  <si>
    <t>79:02:2200009:80</t>
  </si>
  <si>
    <t>79:02:1300016:460</t>
  </si>
  <si>
    <t>79:02:2000003:280</t>
  </si>
  <si>
    <t>79:02:1300012:210</t>
  </si>
  <si>
    <t>79:02:1600006:47</t>
  </si>
  <si>
    <t>79:02:1300013:105</t>
  </si>
  <si>
    <t>79:02:1400002:128</t>
  </si>
  <si>
    <t>79:02:1900001:31</t>
  </si>
  <si>
    <t>79:02:2200006:31</t>
  </si>
  <si>
    <t>79:02:1300006:23</t>
  </si>
  <si>
    <t>79:02:1600006:46</t>
  </si>
  <si>
    <t>79:02:1300012:10</t>
  </si>
  <si>
    <t>79:02:1300009:39</t>
  </si>
  <si>
    <t>79:02:1300017:33</t>
  </si>
  <si>
    <t>79:02:1900001:32</t>
  </si>
  <si>
    <t>79:02:1300009:162</t>
  </si>
  <si>
    <t>79:02:1300019:64</t>
  </si>
  <si>
    <t>79:02:0000000:107</t>
  </si>
  <si>
    <t>Свидетельство о государственной регистрации права от 04.07.2013 № 79-79-01/020/2013-060</t>
  </si>
  <si>
    <t>79:02:1300017:163</t>
  </si>
  <si>
    <t>79:02:2300001:73</t>
  </si>
  <si>
    <t>79:02:1300019:59</t>
  </si>
  <si>
    <t>79:02:1800001:99</t>
  </si>
  <si>
    <t>79:02:2200006:77</t>
  </si>
  <si>
    <t>79:02:2000002:55</t>
  </si>
  <si>
    <t>79:02:2200006:78</t>
  </si>
  <si>
    <t>79:02:2500001:82</t>
  </si>
  <si>
    <t>79:02:1300019:14</t>
  </si>
  <si>
    <t>79:02:1300009:52</t>
  </si>
  <si>
    <t>79:02:1300018:45</t>
  </si>
  <si>
    <t>79:02:1300009:69</t>
  </si>
  <si>
    <t>79:02:1400002:151</t>
  </si>
  <si>
    <t>Свидетельство о государственной регистрации права от 20.02.2015 № 79-79/001-79/024/004/2015-206/2</t>
  </si>
  <si>
    <t>79:02:1300009:277</t>
  </si>
  <si>
    <t>79:02:0000000:110</t>
  </si>
  <si>
    <t>Свидетельство о государственной регистрации права от 12.07.2013 № 79-79-01/020/2013-070</t>
  </si>
  <si>
    <t>79:02:1300014:145</t>
  </si>
  <si>
    <t>79:02:0502002:133</t>
  </si>
  <si>
    <t>79:02:0502002:38</t>
  </si>
  <si>
    <t>79:02:1300017:98</t>
  </si>
  <si>
    <t>79:02:1300012:236</t>
  </si>
  <si>
    <t>79:02:1300009:38</t>
  </si>
  <si>
    <t>79:02:1300009:66</t>
  </si>
  <si>
    <t>79:02:1300010:26</t>
  </si>
  <si>
    <t>79:02:2400002:16</t>
  </si>
  <si>
    <t>Свидетельство о государственной регистрации права от 16.04.2012 № 79-79-01/005/2012-264</t>
  </si>
  <si>
    <t>с.Пузино, ул.Садовая, 17-2</t>
  </si>
  <si>
    <t>79:02:2200006:3</t>
  </si>
  <si>
    <t>Свидетельство о государственной регистрации права от 10.04.2013 №79-79-01/005/2013-390</t>
  </si>
  <si>
    <t>Свидетельство о государственной регистрации права от 10.04.2013 №79-79-01/005/2013-392</t>
  </si>
  <si>
    <t>Свидетельство о государственной регистрации права от 30.09.2013 № 79-79-01/020/2013-239</t>
  </si>
  <si>
    <t>в 3100 м на северо-восток от ориентира с.Озерное, в границах бывшего ТОО "Амурское"</t>
  </si>
  <si>
    <t>79:02:0000000:112</t>
  </si>
  <si>
    <t>Свидетельство о государственной регистрации права от 30.09.2013 № 79-79-01/020/2013-238</t>
  </si>
  <si>
    <t>Нежилые помещения</t>
  </si>
  <si>
    <t>резерв</t>
  </si>
  <si>
    <t>Канализационная насосная станция</t>
  </si>
  <si>
    <t>с.Амурзет, ул. Калинина, 29н</t>
  </si>
  <si>
    <t>79:02:1300009:442</t>
  </si>
  <si>
    <t xml:space="preserve">Выписка из ЕГРН № 79:02:1300009:442-79/001/2017-1  от 11.04.2017 </t>
  </si>
  <si>
    <t>с.Амурзет, ул. Ленина, 17н</t>
  </si>
  <si>
    <t>Свидетельство о государственной регистрации права от 10.12.2010 № 79-79-01/042/2010-063</t>
  </si>
  <si>
    <t>79:02:1800001:84</t>
  </si>
  <si>
    <t>Свидетельство о государственной регистрации права от 10.12.2010 № 79-79-01/042/2010-064</t>
  </si>
  <si>
    <t>79:02:1300017:77</t>
  </si>
  <si>
    <t>Свидетельство о государственной регистрации права от 13.12.2010 № 79-79-01/042/2010-061</t>
  </si>
  <si>
    <t>79:02:1300019:55</t>
  </si>
  <si>
    <t>Свидетельство о государственной регистрации права от 13.12.2010 № 79-79-01/042/2010-056</t>
  </si>
  <si>
    <t>Административное (с/х управление)</t>
  </si>
  <si>
    <t>Распоряжение главы администрации муниципального района от 07.11.2007 №417 р</t>
  </si>
  <si>
    <t xml:space="preserve">Постановление администрации муниципального района от 14.01.2015 №2 </t>
  </si>
  <si>
    <t>Постановление администрации муниципального района от 14.01.2015 №2</t>
  </si>
  <si>
    <t>в границах бывшего СХАОЗТ "Екатерино-Никольское" 960 м. на северо-восток от с. Екатерино-Никольское</t>
  </si>
  <si>
    <t>Свидетельство о государственной регистрации права от 21.08.2015 №79-79/001-79/024/004/2015-1340/2</t>
  </si>
  <si>
    <t>с.Столбовое, ул.Верхняя, 7к</t>
  </si>
  <si>
    <t>Свидетельство о государственной регистрации права от 21.08.2015 №79-79/001-79/024/004/2015-1339/2</t>
  </si>
  <si>
    <t>Муниципальное казенное дошкольное образовательное учреждение"Детский сад  села Благословенное"</t>
  </si>
  <si>
    <t>Муниципальное казенное дошкольное образовательное учреждение "Детский сад  села Екатерино-Никольское"</t>
  </si>
  <si>
    <t>Котел «Универсал-6», 1988 года вода,  с. Амурзет, ул. Ленина, 98к</t>
  </si>
  <si>
    <t>Здание теплого туалета на 11 кабин</t>
  </si>
  <si>
    <t>Отдел культуры администрации муниципального района муниципального образования "Октябрьский муниципальный район" ЕАО</t>
  </si>
  <si>
    <t>Свидетельство о государственной регистрации права от 02.07.2015  № 79-79/001-79/024/004/2015-1232/1</t>
  </si>
  <si>
    <t>Распоряжение администрации муниципального район от 29.03.2010 №86 р</t>
  </si>
  <si>
    <t>Автобус ПАЗ 32053-70</t>
  </si>
  <si>
    <t>Постановление главы администрации муниципального района от 14.05.2009 № 132</t>
  </si>
  <si>
    <t>Распоряжение администрации муниципального район от 20.08.2009 №267 р</t>
  </si>
  <si>
    <t>3600 м на северо-восток в границах бывшего КСХП "Полевое" с. Полевое</t>
  </si>
  <si>
    <t>Дизельная электростанция</t>
  </si>
  <si>
    <t>Свидетельство о государственной регистрации права от 29.11.2011  № 79-79-01/022/2011-175</t>
  </si>
  <si>
    <t>Свидетельство о государственной регистрации права от 03.07.2008  №79-27-09/005/2008-295</t>
  </si>
  <si>
    <t>Музыкальная школа</t>
  </si>
  <si>
    <t>Дом культуры</t>
  </si>
  <si>
    <t>с.Амурзет, ул.Калинина, 27</t>
  </si>
  <si>
    <t>Автоматизировнное рабочее место (сист. блок B 75/Pentium G630) 2 шт.</t>
  </si>
  <si>
    <t>Свидетельство о государственной регистрации права от 15.10.2007, № 79-27-09/001/2007-274</t>
  </si>
  <si>
    <t>Свидетельство о государственной регистрации права от 15.10.2007, №79-27-09/001/2007-275</t>
  </si>
  <si>
    <t>Муниципальное казенное учреждение "Управление административными зданиями" муниципального образования "Октябрьски ймуниципальный район" ЕАО</t>
  </si>
  <si>
    <t xml:space="preserve">с.Амурзет, ул.Калинина, 25 </t>
  </si>
  <si>
    <t>Свидетельство о государственной регистрации права от 09.06.2007, № 79-27-09/001/2007-095</t>
  </si>
  <si>
    <t>Муниципальное казенное учреждение "Управление административными зданиями" муниципального образования "Октябрьский муниципальный район" ЕАО</t>
  </si>
  <si>
    <t>Свидетельство о государственной регистрации права от 30.09.2011 №79-79-01/006/2011-339</t>
  </si>
  <si>
    <t>с.Благословенное, ул.Ленина, 20</t>
  </si>
  <si>
    <t>Свидетельство о государственной регистрации права от 13.04.2011 №79-79-01/010/2011-094</t>
  </si>
  <si>
    <t>Муниципальное дошкольное казенное учреждение "Детский сад  села Благословенное"</t>
  </si>
  <si>
    <t>Школа-интернат</t>
  </si>
  <si>
    <t>Свидетельство о государственной регистрации права от 15.04.2011 №79-79-01/017/2011-178</t>
  </si>
  <si>
    <t>с.Пузино, ул.Школьная, 6</t>
  </si>
  <si>
    <t>1903/2006</t>
  </si>
  <si>
    <t>Свидетельство о государственной регистрации права от 15.04.2011 от 79-79-01/011/2011-962</t>
  </si>
  <si>
    <t>Начальная школа, детский сад</t>
  </si>
  <si>
    <t>с.Столбовое, ул.Верхняя, 7а</t>
  </si>
  <si>
    <t xml:space="preserve">Дымосос ДН 8/1500, 2012 года ввода, 2 шт., с.Амурзет, ул. Калинина, 61 к </t>
  </si>
  <si>
    <t xml:space="preserve">Вентилятор ВД -2.8х3000, 2 шт., 2012 года ввода, с.Амурзет, ул. Калинина, 61 к </t>
  </si>
  <si>
    <t xml:space="preserve">Вентилятор ВЦ-14-46, 2 шт., 2012 года ввода, с.Амурзет, ул. Калинина, 61 к </t>
  </si>
  <si>
    <t xml:space="preserve">Водоподготовительная установка KWS/KFS-300M/NBP, 2012 года ввода, с.Амурзет, ул. Калинина, 61 к </t>
  </si>
  <si>
    <t xml:space="preserve">Золоуловитель ЗУ-1-1,5, 2 шт., 2012 года ввода, с.Амурзет, ул. Калинина, 61 к </t>
  </si>
  <si>
    <t xml:space="preserve">Золоуловитель ЗУ-1-1, 2012 года ввода, с.Амурзет, ул. Калинина, 61 к </t>
  </si>
  <si>
    <t xml:space="preserve">Щит управления котла KBp-1,45 К, 2 шт., 2012 года ввода, с.Амурзет, ул. Калинина, 61 к </t>
  </si>
  <si>
    <t xml:space="preserve">Щит управления котла KBp-0,75 К, 2 шт., 2012 года ввода, с.Амурзет, ул. Калинина, 61 к </t>
  </si>
  <si>
    <t>79:02:0902004:295</t>
  </si>
  <si>
    <t>Центробежный насос К-30/45 (7,5 кВт. 3000 об/мин.), с. Амурзет, ул. Ленина, 98к</t>
  </si>
  <si>
    <t>Дутьевой вентилятор радиальный (3 кВт. 1500 об/мин.), с. Амурзет, ул. Ленина, 98к</t>
  </si>
  <si>
    <t>Накопительная емкость для запаса воды 5 куб.м., с. Амурзет, ул. Ленина, 98к</t>
  </si>
  <si>
    <t>Кабинет информатики</t>
  </si>
  <si>
    <t>Кабинет истории</t>
  </si>
  <si>
    <t>Кабинет математики</t>
  </si>
  <si>
    <t>Комплект активных колонок FOCUS-1000A</t>
  </si>
  <si>
    <t>Распоряжение администрации муниципального района от 08.12.2014 №390 р «О передаче муниципального имущества», акт о приеме-передаче групп объектов основных средств (кроме зданий, сооружений) от 09.12.2014 №83</t>
  </si>
  <si>
    <t>Линия электропередач ВЛ-0,4 Кв, фидер №8 (от подстанции ТП-295)</t>
  </si>
  <si>
    <t>с. Самара ул. Клубная 21</t>
  </si>
  <si>
    <t>Свидетельство о государственной регистрации права от 27.02.2010 № 79-79-01/005/2010-353</t>
  </si>
  <si>
    <t>4450 м. на севере-восток в границах ОС "Самара-3" бывшего совхоза "Полевской" с. Луговое</t>
  </si>
  <si>
    <t>79:02:0602005:35</t>
  </si>
  <si>
    <t>Свидетельство о государственной регистрации права от 21.04.2010 № 79-79-01/011/2010-338</t>
  </si>
  <si>
    <t>Дымосос D-3,5 М, 2010 года ввода, с.Благословенное, ул. Школьная, 2 к</t>
  </si>
  <si>
    <t>Свидетельство о государственной регистрации права от 04.12.2013 № 79-79-01/020/2013-509</t>
  </si>
  <si>
    <t>Библиотечный фонд (забалансовый счет)</t>
  </si>
  <si>
    <t>Оборудование и инструментарий для медицинского кабинета (забалансовый счет)</t>
  </si>
  <si>
    <t>Типовой комплект учебного и учебно-наглядного оборудования для кабинета географии для полнокомлектных общеобразовательных учреждений (забалансовый счет)</t>
  </si>
  <si>
    <t>Погрузчик фронтальный</t>
  </si>
  <si>
    <t>Автомобиль Волга 3110</t>
  </si>
  <si>
    <t>Свидетельство о государственной регистрации права от 04.09.2008 № 79-27-09/017/2008-678</t>
  </si>
  <si>
    <t>79:02:0400005:47</t>
  </si>
  <si>
    <t>Постановление главы администрации муниципального района от 07.04.2008 №78</t>
  </si>
  <si>
    <t>Казна, постоянное (бессрочное)пользование от 01.03.2012 №79-79-01/005/2012-085</t>
  </si>
  <si>
    <t>Казна, постоянное (бессрочное) пользование от 31.08.2012 №79-79-01/005/2012-761</t>
  </si>
  <si>
    <t>Воздушная линия ВЛ-0,4, Фидер №1</t>
  </si>
  <si>
    <t>Насос циркуляционный WILLO BL32/160-4/2, с. Амурзет, ул. Ленина, 98к</t>
  </si>
  <si>
    <t>Насос циркуляционный WILLO DL50/150-7/5/2 P=7/5 кВт., с. Амурзет, ул. Ленина, 98к</t>
  </si>
  <si>
    <t>Котел КВр-1,45 К в комплекте с КИП, 2012 года ввода, с.Амурзет, ул. Калинина, 61 к</t>
  </si>
  <si>
    <t>Накопительная емкость для запаса воды 3 куб.м., с.Амурзет, ул. Калинина, 61 к</t>
  </si>
  <si>
    <t>Счетчик</t>
  </si>
  <si>
    <t>Автомобиль ЗИЛ ММЗ -4502 грузовой, двигатель №015818, шасси №030295, государственный регистрационный номер А933СХ79, 1992 года выпуска  с. Амурзет</t>
  </si>
  <si>
    <t>Автомобиль ГАЗ 53 цистерна, двигатель №647583, шасси №882156, государственный регистрационный номер А931СО79, 1984 года выпуска с. Амурзет</t>
  </si>
  <si>
    <t>Свидетельство о государственной регистрации права от 18.05.2006, №79-27-09/002/2006-145</t>
  </si>
  <si>
    <t>Золоуловитель ЗУ-1 с бункером – наполнителем V-1,2 м3, 2010 года ввода, 2 шт., с.Амурзет, ул. Калинина, 26к</t>
  </si>
  <si>
    <t>Дымосос Дн-9,0х1000 с электродвигателем 3АМ160S6, 2010 года ввода, 2 шт., с.Амурзет, ул. Калинина, 26к</t>
  </si>
  <si>
    <t>с.Амурзет, пер.Невельского, 9, пом.1-12</t>
  </si>
  <si>
    <t>с.Амурзет, пер.Невельского, 9, пом.1-16</t>
  </si>
  <si>
    <t>Свидетельство о государственной регистрации права от 14.10.2009  №79-27-09/005/2009-343</t>
  </si>
  <si>
    <t>Нежилое здание</t>
  </si>
  <si>
    <t>Касса</t>
  </si>
  <si>
    <t>с.Амурзет, ул.Крупской, 2а</t>
  </si>
  <si>
    <t>с.Амурзет, ул. Победы, 40</t>
  </si>
  <si>
    <t>Казна, постоянное (бессрочное) пользование от 19.08.2004 №79-01/02-16/2004-046</t>
  </si>
  <si>
    <t>Казна, постоянное (бессрочное) пользование от 20.05.2011 №79-79-01/023/2011-049</t>
  </si>
  <si>
    <t>Казна, постоянное (бессрочное) пользование от 02.11.2009 №79-27-09/005/2009-384</t>
  </si>
  <si>
    <t>Казна, постоянное (бессрочное) пользование от 24.08.2012 №79-79-01/005/2012-747</t>
  </si>
  <si>
    <t>Казна, постоянное (бессрочное) пользование от 07.03.2012 №79-79-01/005/2012-125</t>
  </si>
  <si>
    <t>79:02:1300019:23</t>
  </si>
  <si>
    <t>Свидетельство о государственной регистрации права от 03.09.2010 № 79-79-01/023/2010-569</t>
  </si>
  <si>
    <t>79:02:1300013:21</t>
  </si>
  <si>
    <t>Свидетельство о государственной регистрации права от 03.09.2010 № 79-79-01/023/2010-572</t>
  </si>
  <si>
    <t>79:02:1900001:141</t>
  </si>
  <si>
    <t>Свидетельство о государственной регистрации права от 11.03.2010 №79-79-01/005/2010-548</t>
  </si>
  <si>
    <t>79-27-09/005/2008-294</t>
  </si>
  <si>
    <t>Свидетельство о государсвенной регистрации права от 14.08.2012 № 79-79-01/005/2012-671</t>
  </si>
  <si>
    <t>Системный блок DNS EXREME (0157735)</t>
  </si>
  <si>
    <t>79:02:1300017:397</t>
  </si>
  <si>
    <t>Свидетельство о государственной регистрации права от 27.11.2012 № 79-79-01/035/2012-080</t>
  </si>
  <si>
    <t>79:02:1300016:401</t>
  </si>
  <si>
    <t>Свидетельство о государственной регистрации права от 27.11.2012 № 79-79-01/035/2012-077</t>
  </si>
  <si>
    <t>с.Амурзет, ул.Ленина, 31</t>
  </si>
  <si>
    <t>Свидетельство о государственной регистрации права от 31.01.2008 № 79-27-09/005/2008-032</t>
  </si>
  <si>
    <t>с.Амурзет, ул.Ленина, 27</t>
  </si>
  <si>
    <t>Свидетельство о государственной регистрации права от 31.01.2008 № 79-27-09/005/2008-035</t>
  </si>
  <si>
    <t>с.Амурзет, ул.Ленина, 29</t>
  </si>
  <si>
    <t>Свидетльство о государственной регистрации права от 18.06.2015 №79-79/001-79/024/004/2015-1110/2</t>
  </si>
  <si>
    <t>Свидетельство о государственной регистрации права от 18.06.2015 №79-79/001-79/024/004/2015-1107/2</t>
  </si>
  <si>
    <t>Свидетелство о государственной регистрации права от 18.06.2015 № 79-79/001-79/024/004/2015-1130/2</t>
  </si>
  <si>
    <t>Свидетелство о государственной регистрации права от 18.06.2015 № 79-79/001-79/024/004/2015-1128/2</t>
  </si>
  <si>
    <t xml:space="preserve">Свидетельство о государственной регистрации права от 13.08.2015 № 79-79/001-79/024/004/2015-1321/2 </t>
  </si>
  <si>
    <t>Автомобильная дорога общего пользования местного значения (сооружение дорожного транспорта)</t>
  </si>
  <si>
    <t>с.Амурзет, автомобильная дорога от пересечения ул.Крупской и ул. Гагарина до съезда на ул.Федько</t>
  </si>
  <si>
    <t>79:02:0000000:109</t>
  </si>
  <si>
    <t>Свидетельство о государственной регистрации права от 12.07.2013 № 79-79-01/020/2013-069</t>
  </si>
  <si>
    <t xml:space="preserve">Свидетельство о государственной регистрации права от 04.07.2013 №79-79-01/020/2013-061 </t>
  </si>
  <si>
    <t>с.Полевое, ул.Клубная, д.0</t>
  </si>
  <si>
    <t>79:02:2000005:1</t>
  </si>
  <si>
    <t>79:02:0400005:49</t>
  </si>
  <si>
    <t>с.Амурзет, ул.Ленина, 19г пом.1</t>
  </si>
  <si>
    <t>с.Амурзет, ул.Ленина, 19г пом.2</t>
  </si>
  <si>
    <t>79:02:0602003:29</t>
  </si>
  <si>
    <t>Свидетельство о государственной регистрации права от 01.07.2011 № 79-79-01/026/2011-181</t>
  </si>
  <si>
    <t>Муниципальное казенное учреждение дополнительного образования детей "Районная детская музыкальная школа"</t>
  </si>
  <si>
    <t>Насос КМ</t>
  </si>
  <si>
    <t>79:02:2000002:146</t>
  </si>
  <si>
    <t>79:02:1300007:211</t>
  </si>
  <si>
    <t>79:02:1300017:420</t>
  </si>
  <si>
    <t>79:02:2700002:147</t>
  </si>
  <si>
    <t>79:02:2500002:15</t>
  </si>
  <si>
    <t>79:02:1600003:63</t>
  </si>
  <si>
    <t>79:02:1300009:44</t>
  </si>
  <si>
    <t>79:02:1300017:449</t>
  </si>
  <si>
    <t>79:02:0502002:134</t>
  </si>
  <si>
    <t>79:02:0502002:122</t>
  </si>
  <si>
    <t>Свидетельство о государственной регистрации права от 28.07.2011 №79-79-01/016/2011-911</t>
  </si>
  <si>
    <t>Муниципальное дошкольное казенное учреждение "Детский сад  села Ручейки"</t>
  </si>
  <si>
    <t>с.Амурзет, ул.Гагарина, 82, пом.24-27</t>
  </si>
  <si>
    <t>79-79-01/005/2012-542</t>
  </si>
  <si>
    <t>Свидетельство о государственной регистрации права от 25.06.2012 №79-79-01/005/2012-542</t>
  </si>
  <si>
    <t>79:02:0800003:65</t>
  </si>
  <si>
    <t>Свидетельство о государственной регистрации права от 07.02.2008 № 79-27-09/005/2008-030</t>
  </si>
  <si>
    <t>79:02:1300009:433</t>
  </si>
  <si>
    <t>Плита электрическая ПЭ-0,48ШП</t>
  </si>
  <si>
    <t>с.Столбовое, ул.Центральная, 12-2</t>
  </si>
  <si>
    <t>Решение районного собрания депутатов от 17.05.1999 №3</t>
  </si>
  <si>
    <t>Решение районного собрания депутатов от 25.07.2002 №75</t>
  </si>
  <si>
    <t>Распоряжение администрации муниципального района от 29.03.2010 № 85 р</t>
  </si>
  <si>
    <t>Постановление главы администрации муниципального района от 13.05.2009 № 127</t>
  </si>
  <si>
    <t>Плита электрическая с жарочным шкафом ПЭ-0,48 ШП</t>
  </si>
  <si>
    <t>Распоряжение главы администрации муниципального района от 04.05.2009 № 139 р</t>
  </si>
  <si>
    <t>Распоряжение главы администрации муниципального района от 24.12.2009 № 472 р</t>
  </si>
  <si>
    <t>Распоряжение главы администрации муниципального района от 18.03.2008 № 89 р</t>
  </si>
  <si>
    <t>Типовой комплект учебного и учебно-наглядного оборудования для кабинета химии для общеобразовательных учреждений</t>
  </si>
  <si>
    <t>Распоряжение главы администрации муниципального района от 07.11.2007 № 419 р</t>
  </si>
  <si>
    <t>Свидетельство о государственной регистрации права от 15.08.2012 № 79-79-01/005/2012-655</t>
  </si>
  <si>
    <t>с.Благословенное, ул.Советская, 49-1</t>
  </si>
  <si>
    <t>79:02:1400001:52</t>
  </si>
  <si>
    <t>Акт ввода оборудования в эксплуатацию от 02.10.2017 №6</t>
  </si>
  <si>
    <t>Компрессор обдувочный, с.Амурзет, ул. Федько, 9к</t>
  </si>
  <si>
    <t>Насос центробежный WILLO 4 кВт, 2 шт.,с.Амурзет, ул. Федько, 9к</t>
  </si>
  <si>
    <t>Дымогарная труба, с.Амурзет, ул. Федько, 9к</t>
  </si>
  <si>
    <t>Дизель-генератор SCT-15, 15 кВт, 2011 года ввода, с.Амурзет, ул. Федько, 9к</t>
  </si>
  <si>
    <t>Дымогарная труба, с. Амурзет, ул. Крупской, 22, пом. 16</t>
  </si>
  <si>
    <t>Водоподготовительная установка RWS-300M с.Амурзет ул. Федько, 9к</t>
  </si>
  <si>
    <t>Транспортер золоудаления скребковый одноцепной, длиной 40 м с.Амурзет ул. Федько, 9к</t>
  </si>
  <si>
    <t>Приборы учета на отопление с.Амурзет ул. Федько, 9к</t>
  </si>
  <si>
    <t>Приборы учета на горячее водоснабжение с.Амурзет ул. Федько, 9к</t>
  </si>
  <si>
    <t>Приборы учета на холодное водоснабжение с.Амурзет ул. Федько, 9к</t>
  </si>
  <si>
    <t>Комплект КИПиА котла с.Амурзет ул. Федько, 9к</t>
  </si>
  <si>
    <t>Свидетельство о государственной регистрации права от 21.11.2011 №79-79-01/022/2011-149</t>
  </si>
  <si>
    <t>Муниципальное дошкольное казенное учреждение "Детский сад  села Екатерино-Никольское"</t>
  </si>
  <si>
    <t>Муниицпальное унитарное предприятие "Редакция газеты "Октябрьские зори"</t>
  </si>
  <si>
    <t>с.Ручейки, ул.Зеленая, 1</t>
  </si>
  <si>
    <t>Котел КВр-1,0 кВр с вентилятором дутьевым центробежным одностороннего всасывания, с.Амурзет ул. Федько, 9к</t>
  </si>
  <si>
    <t>Дымогарная труба, с.Полевое, ул.Советская, 2к</t>
  </si>
  <si>
    <t>Акт ввода оборудования в эксплуатацию от 28.12.2016 №3</t>
  </si>
  <si>
    <t xml:space="preserve">Свидетельство о государственной регистрации права от 20.09.2002  №79-01/02-06/2002-248  </t>
  </si>
  <si>
    <t>с.Полевое, в 400 м. на восток от д.8 по ул. 50 лет ЕАО</t>
  </si>
  <si>
    <t>79:02:2000004:136</t>
  </si>
  <si>
    <t xml:space="preserve">Свидетельство о государственной регистрации права от08.06.2016 № 79-79/001-79/051/001/2016-76/1 </t>
  </si>
  <si>
    <t>с.Екатерино-Никольское, ул.Яшина, д.74</t>
  </si>
  <si>
    <t>79:02:1600004:13</t>
  </si>
  <si>
    <t xml:space="preserve">Свидетельство о государственной регистрации права от 30.10.2002 №79-01/02-06/2002-273 </t>
  </si>
  <si>
    <t>79:02:1300009:50</t>
  </si>
  <si>
    <t>с.Амурзет, ул.Ленина, 21</t>
  </si>
  <si>
    <t>79:02:1300009:65</t>
  </si>
  <si>
    <t>79:02:20000003:46</t>
  </si>
  <si>
    <t>79:02:1300013:20</t>
  </si>
  <si>
    <t>с.Амурзет, ул.Крупской, 12, пом.1</t>
  </si>
  <si>
    <t>Свидетельство о государственной регистрации права от 03.05.2005 №79-27-09/002/2005-066</t>
  </si>
  <si>
    <t>Музей</t>
  </si>
  <si>
    <t>79:02:0800002:232</t>
  </si>
  <si>
    <t>с. Амурзет, ул.Почтовая, 22/2</t>
  </si>
  <si>
    <t>с.Амурзет, ул.Ленина, 74</t>
  </si>
  <si>
    <t>Итого</t>
  </si>
  <si>
    <t>с.Амурзет, ул.Ленина, 54а</t>
  </si>
  <si>
    <t>Свидетельство о государственной регистрации права от 19.06.2015 №79-79/001-79/024/004/2015-1137/2</t>
  </si>
  <si>
    <t>Свидетельство о государственной регистрации права от 19.06.2015 №79-79/001-79/024/004/2015-1134/2</t>
  </si>
  <si>
    <t>Свидетельство о государственной регистрации права от 19.06.2015 №79-79/001-79/024/004/2015-1133/2</t>
  </si>
  <si>
    <t>Свидетельство о государственной регистрации права от 18.06.2015 №79-79/001-79/024/004/2015-1109/2</t>
  </si>
  <si>
    <t>Свидетельство о государственной регистрации права от 18.06.2015 №79-79/001-79/024/004/2015-1108/2</t>
  </si>
  <si>
    <t>Свидетельство о государственной регистрации права от 19.06.2015 №79-79/001-79/024/004/2015-1135/2</t>
  </si>
  <si>
    <t>Свидетельство о государственной регистрации права от 18.06.2015 №79-79/001-79/024/004/2015-1106/2</t>
  </si>
  <si>
    <t>Свидетельство о государственной регистрации права от 19.06.2015 №79-79/001-79/024/004/2015-1136/2</t>
  </si>
  <si>
    <t>Остаточная стоимость основных средств, руб.</t>
  </si>
  <si>
    <t>Организационно-правовая форма  ЮЛ</t>
  </si>
  <si>
    <t>Свидетельство о государственной регистрации права от 14.08.2007 №79-27-09/001/2007-209</t>
  </si>
  <si>
    <t>с.Пузино, ул.Школьная, 6к</t>
  </si>
  <si>
    <t>земли населенных пунктов</t>
  </si>
  <si>
    <t>Свидетельство о государственной регистрации права от 03.12.2007 № 79-27-09/025/2007-016</t>
  </si>
  <si>
    <t>Свидетельство о государственной регистрации права от 30.01.2008 № 79-27-09/005/2008-052</t>
  </si>
  <si>
    <t>79:02:2300002:62</t>
  </si>
  <si>
    <t>с.Амурзет, ул.Гагарина, 67</t>
  </si>
  <si>
    <t>Свидетельство о государственной регистрации права от 02.12.2011 №79-79-01/022/2011-185</t>
  </si>
  <si>
    <t>Ремкомплект ТСН-160 (цепь 80 м), 2018 года ввода, с.Амурзет, ул. Федько, 9к</t>
  </si>
  <si>
    <t>Звездочка горизонтального привода транспортера ТСН-160, 2018 года ввода, с.Амурзет, ул. Федько, 9к</t>
  </si>
  <si>
    <r>
      <t xml:space="preserve">Котел КВр-0,63 Мвт в комплекте с дымососом ДН 3,5-1500 одностороннего всасывания, вентилятором радиальным с электродвигателем на одной оси </t>
    </r>
    <r>
      <rPr>
        <b/>
        <sz val="8"/>
        <rFont val="Times New Roman"/>
        <family val="1"/>
        <charset val="204"/>
      </rPr>
      <t>с.Амурзет ул.Ленина, 98к</t>
    </r>
  </si>
  <si>
    <t>3200 м. на северо-запад от д.№25 по ул. Калинина в границах бывшего ТОО "Амурское" с. Амурзет</t>
  </si>
  <si>
    <t>79:02:0800004:165</t>
  </si>
  <si>
    <t>Свидетельство о государственной регистрации права от 14.02.2011 № 79-79-01/006/2011-057</t>
  </si>
  <si>
    <t>Муниципальное казенное дошкольное образовательное учреждение "Детский сад  села Ручейки"</t>
  </si>
  <si>
    <t>Жилое помещение</t>
  </si>
  <si>
    <t>Служебное</t>
  </si>
  <si>
    <t>Распоряжение администрации муниципального район от 29.03.2010 №87 р</t>
  </si>
  <si>
    <t>Забор</t>
  </si>
  <si>
    <t>Муниципальное дошкольное казенное учреждение "Детский сад  "Родничок" села Амурзет"</t>
  </si>
  <si>
    <t>с. Столбовое ул. Центральная 2, 9900 м. по напровлению на юго-восток от ориентара здание, расположенного за пределами участка</t>
  </si>
  <si>
    <t>79:02:0800002:206</t>
  </si>
  <si>
    <t>79:02:1300018:140</t>
  </si>
  <si>
    <t>79:02:1300012:247</t>
  </si>
  <si>
    <t>79:02:1600007:102</t>
  </si>
  <si>
    <t>79:02:1300013:59</t>
  </si>
  <si>
    <t>79:02:1300006:137</t>
  </si>
  <si>
    <t>79:02:1300009:208</t>
  </si>
  <si>
    <t>79:02:1300009:42</t>
  </si>
  <si>
    <t>79:02:1300009:49</t>
  </si>
  <si>
    <t>79:02:1300013:22</t>
  </si>
  <si>
    <t>79:02:2700002:148</t>
  </si>
  <si>
    <t>79:02:2400002:149</t>
  </si>
  <si>
    <t>79:02:1800002:238</t>
  </si>
  <si>
    <t>79:02:1300013:96</t>
  </si>
  <si>
    <t>79:02:1300016:510</t>
  </si>
  <si>
    <t>79:02:1800001:122</t>
  </si>
  <si>
    <t>79:02:2000002:144</t>
  </si>
  <si>
    <t>Свидетельство о государственной регистрации права от 15.06.2015 №79-79/001-79/024/004/2015-1082/2</t>
  </si>
  <si>
    <t>Свидетельство о государственной регистрации права от 15.06.2015 №79-79/001-79/024/004/2015-1091/1</t>
  </si>
  <si>
    <t>Свидетльство о государственной регистрации права от 15.06.2015 №79-79/001-79/024/004/2015-1085/2</t>
  </si>
  <si>
    <t>Свидетльство о государственной регистрации права от 15.06.2015 №79-79/001-79/024/004/2015-1083/2</t>
  </si>
  <si>
    <t>Свидетельство о государственной регистрации права от 24.01.2003 №79-01/02-13/2002-159</t>
  </si>
  <si>
    <t>с.Амурзет, ул.Гагарина, 67-14</t>
  </si>
  <si>
    <t>с.Амурзет, ул.Гагарина, д.82</t>
  </si>
  <si>
    <t>Постановление администрации муниципального района от 06.11.2014 №177</t>
  </si>
  <si>
    <t>Свидетельство о государственной регистрации права от 14.04.2014 №79-79-01/006/2014-432</t>
  </si>
  <si>
    <t>Свидетельство о государственной регистрации права от 23.06.2011 № 79-79-01/026/2011-179</t>
  </si>
  <si>
    <t>1000 м на запад в границах бывшего ТОО с. Озерное</t>
  </si>
  <si>
    <t>Компьютеризированная музыкальная станция</t>
  </si>
  <si>
    <t>Котел твердотопливный КЧМ-5К-80-09</t>
  </si>
  <si>
    <t>Котёл стальной водогрейный КВм-1,86 70/95 (в комплекте с КИП, ЗИП, автоматикой безопасности котла), 2010 года ввода, с.Амурзет, ул. Калинина, 26к</t>
  </si>
  <si>
    <t>Накопительная емкость для запаса воды, с.Екатерино-Никольское, ул. Пограничная, 68</t>
  </si>
  <si>
    <t>2680 м. на север от д.№10 по ул. Зеленой в границах бывшего ТОО "Амурское" с. Амурзет</t>
  </si>
  <si>
    <t>79:02:0800003:63</t>
  </si>
  <si>
    <t>Свидетельство о государственной регистрации права от 07.04.2011 № 79-79-01/011/2011-952</t>
  </si>
  <si>
    <t>в 7800 м на северо-восток от отриентира с.Луговое, в границах бывшего КСХП "Полевое"</t>
  </si>
  <si>
    <t>79:02:0602005:41</t>
  </si>
  <si>
    <t>Свидетельство о государственной регистрации права от 03.03.2008 № 79-27-09/005/2008-093</t>
  </si>
  <si>
    <t>Свидетельство о государственной регистрации права от 27.06.2011 № 79-79-01/006/2011-184</t>
  </si>
  <si>
    <t>Свидетельство о государственной регистрации права от 10.04.2013 №79-79-01/005/2013-394</t>
  </si>
  <si>
    <t xml:space="preserve">Свидетельство о государственной регистрации права от 04.09.2008 № 79-27-09/017/2008-680 </t>
  </si>
  <si>
    <t>с. Столбовое в границах бывшего ООО "Столбовое" 1,8 км. по напровлению на северо-восток от ориентара село, расположенного за пределами участка</t>
  </si>
  <si>
    <t>79:02:0400005:48</t>
  </si>
  <si>
    <t>Свидетельство о государственной регистрации права от 04.09.2008 № 79-27-09/017/2008-679</t>
  </si>
  <si>
    <t>с. Столбовое ул. Центральная 2, 1180 м. по напровлению на восток от ориентара здание, расположенного за пределами участка</t>
  </si>
  <si>
    <t>79:02:1600006:180</t>
  </si>
  <si>
    <t>с. Екатерино-Никольское, ул. Пограничная, д. 64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</si>
  <si>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№ 79:02:16000076:180-79/001/2017-1 от 01.12.2017</t>
  </si>
  <si>
    <t xml:space="preserve"> Электростанция дизельная Исток АД40С-Т400-РМ21, установленная на котельной «ПМК», расположенной по адресу: ЕАО, Октябрьский район, с. Амурзет, ул. Федько, 9к</t>
  </si>
  <si>
    <t>Акта о приеме-передаче групп объектов основных средств от 27.11.2017 № 75</t>
  </si>
  <si>
    <t xml:space="preserve"> Электростанция дизельная Исток АД40С-Т400-РМ21, установленная на котельной «Екатерино-Никольское», расположенной по адресу: ЕАО, Октябрьский район, с. Екатерино-Никольское, ул. Пограничная, 68</t>
  </si>
  <si>
    <t>Электростанция дизельная Исток АД50С-Т400-РМ21, установленная на котельной «Солнышко», расположенной по адресу: ЕАО, Октябрьский район, с. Амурзет, ул. Калинина, 61к</t>
  </si>
  <si>
    <t>Электростанция дизельная Исток АД40С-Т400-РМ21, установленная на котельной «Екатерино-Никольское», расположенной по адресу: ЕАО, Октябрьский район, с. Екатерино-Никольское, ул. Пограничная, 68</t>
  </si>
  <si>
    <t>Электростанция дизельная Исток АД40С-Т400-РМ21, установленная на котельной «ПМК», расположенной по адресу: ЕАО, Октябрьский район, с. Амурзет, ул. Федько, 9к</t>
  </si>
  <si>
    <t>Свидетельство о государственной регистрации права от 19.06.2015 №79-79/001-79/024/004/2015-1142/2</t>
  </si>
  <si>
    <t>Свидетельство о государственной регистрации права от 19.06.2015 №79-79/001-79/024/004/2015-1143/2</t>
  </si>
  <si>
    <t>Свидетельство о государственной регистрации права от 19.06.2015 №79-79/001-79/024/004/2015-1140/2</t>
  </si>
  <si>
    <t>Свидетльство о государственной регистрации права от 19.06.2015 №79-79/001-79/024/004/2015-1138/2</t>
  </si>
  <si>
    <t>Свидетельство о государственной регистрации права от 19.06.2015 №79-79/001-79/024/004/2015-1139/2</t>
  </si>
  <si>
    <t>Свидетельство о государственной регистрации права от 18.05.2006 № 79-27-09/002/2006-142</t>
  </si>
  <si>
    <t>79:02:1600001:1</t>
  </si>
  <si>
    <t>79:02:1600009:27</t>
  </si>
  <si>
    <t>с.Озерное, ул. Школьная, 1</t>
  </si>
  <si>
    <t>79:02:2300001:37</t>
  </si>
  <si>
    <t>Муниципальное унитарное предприятие "Теплоэнерго" муниципального образования "Октябрьски й муниципальный район" ЕАО</t>
  </si>
  <si>
    <t>Центробежный насос WILLO, 11кВт, с. Полевое, ул. Советская, 2к, 2011 г.в.</t>
  </si>
  <si>
    <t>Дизель-генератор 15 кВт, 2011 года ввода, расположенный с. Полевое, ул. Советская, 2к</t>
  </si>
  <si>
    <t>Теплосчетчик ТЭСМА-106.02 Ду 50/50 мм, с. Благословенное, ул. Школьная, 2к</t>
  </si>
  <si>
    <t>Теплосчетчик ТЭСМА-106.02 Ду 50/50 мм, с. Нагибово, ул. Центральная, 21к</t>
  </si>
  <si>
    <t>Свидетельство о государственной регистрации права от 30.09.2013 № 79-79-01/020/2013-237</t>
  </si>
  <si>
    <t>с.Амурзет, ул.Крупской, 12, пом.3</t>
  </si>
  <si>
    <t>Свидетельство о государственной регистрации права от 03.06.2005 №79-27-09/002/2005-065</t>
  </si>
  <si>
    <t>Свидетельство о государственной регистрации права от 16.01.2006 №79-27-09/002/2005-362</t>
  </si>
  <si>
    <t>с.Амурзет, ул.Дзержинского, 3а-17</t>
  </si>
  <si>
    <t>Свидетельство о государственной регистрации права от 20.05.2009 №79-27-09/005/2009-156</t>
  </si>
  <si>
    <t>Муниципальное дошкольное казенное учреждение "Детский сад села Нагибово"</t>
  </si>
  <si>
    <t>Гараж</t>
  </si>
  <si>
    <t>с.Амурзет, ул.Калинина, 30а</t>
  </si>
  <si>
    <t>Свидетельство о государственной регистрации права от 15.06.2015 №79-79/001-79/024/004/2015-1086/2</t>
  </si>
  <si>
    <t>Дымосос ДН-8-1500, в количестве 1 шт. с.Полевое, ул.Советская, 2к</t>
  </si>
  <si>
    <t>Свидетельство о государственной регистрации права от 14.08.2007 от 79-27-09/001/2007-212</t>
  </si>
  <si>
    <t xml:space="preserve">Нежилое помещение </t>
  </si>
  <si>
    <t>Учебные классы</t>
  </si>
  <si>
    <t>с.Ручейки, ул.Зеленая, 1, пом.29-34</t>
  </si>
  <si>
    <t>с.Амурзет, ул.Ленина, 54А</t>
  </si>
  <si>
    <t>Наименование движимого имущества</t>
  </si>
  <si>
    <t>Плита электрическая ЭП-6КШ</t>
  </si>
  <si>
    <t>Наименование юридического лица</t>
  </si>
  <si>
    <t>Юридический адрес</t>
  </si>
  <si>
    <t>Среднесписочная численность работников</t>
  </si>
  <si>
    <t>с.Амурзет, ул.Ленина, 25</t>
  </si>
  <si>
    <t>Воздушная линия ВЛ-10 (от ТП-356, до ТП-292, фидер №15)</t>
  </si>
  <si>
    <t>с.Амурзет, ул.Набережная</t>
  </si>
  <si>
    <t>Свидетелство о государственной регистрации права от 20.08.2012 № 79-79-01/005/2012-679</t>
  </si>
  <si>
    <t>Аппаратура "ТВ-Деревня", с.Екатерино-Никольское, ул.Пограничная, 76</t>
  </si>
  <si>
    <t>79:02:1300019:22</t>
  </si>
  <si>
    <t>Казна, МУАП "Октябрьское" договор аренды от 07.11.2015 №65 д</t>
  </si>
  <si>
    <t>79:02:1300018:40</t>
  </si>
  <si>
    <t>с.Амурзет, ул.Калинина, 26</t>
  </si>
  <si>
    <t>79-27-09/002/2005-361</t>
  </si>
  <si>
    <t>Свидетельство о государственной регистрации права от 16.01.2006 №79-27-09/002/2005-361</t>
  </si>
  <si>
    <t>Свидетельство о государственной регистрации права от 21.10.2005 №79-27-09/002/2005-269</t>
  </si>
  <si>
    <t>с.Амурзет, ул.Крупской, 12, пом.2 (каб. 13-20)</t>
  </si>
  <si>
    <t>Свидетельство о государственной регистрации права от 10.04.2013 №79-79-01/005/2013-395</t>
  </si>
  <si>
    <t>Специализированный программно-аппаратный комплекс педагога</t>
  </si>
  <si>
    <t>Кабинет истории (разбито по частям)</t>
  </si>
  <si>
    <t>Кабинет физики (разбито по частям)</t>
  </si>
  <si>
    <t>Система опроса</t>
  </si>
  <si>
    <t>Комплект интерактивных карт по географии (разбит по частям)</t>
  </si>
  <si>
    <t>Теплосчетчик ТС. ТМК</t>
  </si>
  <si>
    <t>,</t>
  </si>
  <si>
    <t>Программно-аппаратный комплекс педагога</t>
  </si>
  <si>
    <t xml:space="preserve">Свидетельство о государственной регистрации права от 27.10.2011 № 79-79-01/006/2011-240 </t>
  </si>
  <si>
    <t>с. Амурзет ул. Гагарина (в районе котельной ПМК)</t>
  </si>
  <si>
    <t>Администрация муниципального района муниципального образования "Октябрьский муниципальный район" ЕАО</t>
  </si>
  <si>
    <t>Доброе-Нагибово-Благословенное</t>
  </si>
  <si>
    <t>79-79-01/012/2011-412</t>
  </si>
  <si>
    <t>Свидетельство о государственной регистрации права от 11.04.2013 №79-79-01/005/2013-383</t>
  </si>
  <si>
    <t>Свидетельство о государственной регистрации права от 11.04.2013 №79-79-01/005/2013-384</t>
  </si>
  <si>
    <t>79:02:0000000:130</t>
  </si>
  <si>
    <t>с.Благословенное, ул. Школьная, д.4</t>
  </si>
  <si>
    <t>79:02:1400001:295</t>
  </si>
  <si>
    <t>Свидетельство о государственной регистрации права от 19.05.2011 № 79-79-01/026/2011-010</t>
  </si>
  <si>
    <t>Распоряжение администрации муниципального района от 08.08.2011 №234 р</t>
  </si>
  <si>
    <t>79:02:1300009:55</t>
  </si>
  <si>
    <t>79:02:0000000:149</t>
  </si>
  <si>
    <t>79:02:1300013:108</t>
  </si>
  <si>
    <t>79:02:1300016:176</t>
  </si>
  <si>
    <t>79:02:1600003:121</t>
  </si>
  <si>
    <t>79:02:1400002:111</t>
  </si>
  <si>
    <t>79:02:1300009:161</t>
  </si>
  <si>
    <t>79:02:1400002:49</t>
  </si>
  <si>
    <t>79:02:1300013:103</t>
  </si>
  <si>
    <t>79:02:1800001:98</t>
  </si>
  <si>
    <t>79:02:1300017:27</t>
  </si>
  <si>
    <t>79:02:2700002:57</t>
  </si>
  <si>
    <t>Свидетельство о государственной регистрации права от 05.03.2015 № 79-79/001-79/024/004/2015-280/2</t>
  </si>
  <si>
    <t>79:02:1300016:455</t>
  </si>
  <si>
    <t>79:02:2200001:33</t>
  </si>
  <si>
    <t>79:02:2000003:133</t>
  </si>
  <si>
    <t>79:02:1600006:45</t>
  </si>
  <si>
    <t>79:02:1300019:13</t>
  </si>
  <si>
    <t>79:02:1300009:46</t>
  </si>
  <si>
    <t>79:02:2500002:102</t>
  </si>
  <si>
    <t>79:02:1300009:280</t>
  </si>
  <si>
    <t>79:02:0502002:40</t>
  </si>
  <si>
    <t>79:02:1300016:458</t>
  </si>
  <si>
    <t>79:02:1300016:461</t>
  </si>
  <si>
    <t>79:02:1300019:92</t>
  </si>
  <si>
    <t>Выписка из ЕГРП № 79:02:1300019:92-79/001/2017-1  от 12.04.2017</t>
  </si>
  <si>
    <t>Электростанция дизельная Исток АД50С-Т400-РМ21, установленная на котельной «Амурская», расположенной по адресу: ЕАО, Октябрьский район, с. Амурзет, ул. Ленина, 21к</t>
  </si>
  <si>
    <t>Дымовая труба, с.Амурзет, ул. Ленина, 98 к</t>
  </si>
  <si>
    <t>Постановление администрации муниципального района от 06.12.2017 №175</t>
  </si>
  <si>
    <t>Акт приемки-передачи материальных запасов от 17.11.2017 № 74</t>
  </si>
  <si>
    <t>с.Амурзет, ул.Калинина, 29н</t>
  </si>
  <si>
    <t>79:02:1300009:24</t>
  </si>
  <si>
    <t>с.Амурзет, ул.Ленина, 17н</t>
  </si>
  <si>
    <t>79:02:1300019:5</t>
  </si>
  <si>
    <t>Казна, постоянное (бессрочное) пользование от 15.10.2007 №79-27-09/001/2007-975</t>
  </si>
  <si>
    <t>Казна, постоянное (бессрочное) пользование от 17.12.2004 №79-01/02-16/2004-202</t>
  </si>
  <si>
    <t>Казна, постоянное (бессрочное) пользование от 31.08.2012 №79-79-01/005/2012-762</t>
  </si>
  <si>
    <t>Казна, постоянное (бессрочное) пользование от 29.11.2004 №79-01/02-16/2004-203</t>
  </si>
  <si>
    <t>79:02:2300001:31</t>
  </si>
  <si>
    <t>1600 м на юго-восток в границах бывшего ООО "Столбовое" с. Столбовое</t>
  </si>
  <si>
    <t>79:02:0800002:240</t>
  </si>
  <si>
    <t>Свидетельство о государственной регистрации права от 11.04.2013 №79-79-01/005/2013-382</t>
  </si>
  <si>
    <t>79:02:1300012:140</t>
  </si>
  <si>
    <t>79:02:1300016:410</t>
  </si>
  <si>
    <t>79:02:1300017:207</t>
  </si>
  <si>
    <t>79:02:1300017:279</t>
  </si>
  <si>
    <t>79:02:1300017:404</t>
  </si>
  <si>
    <t>79:02:1300016:388</t>
  </si>
  <si>
    <t>Котёл стальной водогрейный КВм-1,6-95 ШП (в комплекте с КИП, ЗИП, автоматикой безопасности котла), 2011 года ввода, с.Амурзет, ул. Ленина, 21к</t>
  </si>
  <si>
    <t>Топка механическая с шурующей планкой ТШПм-2,0 (в комплекте с автоматикой), 2011 года ввода, с.Амурзет, ул. Ленина, 21к</t>
  </si>
  <si>
    <t>Вентилятор дутьевой ВД-2,8х3000 с электродвигателем АИР100М4, 2011 года ввода, с.Амурзет, ул. Ленина, 21к</t>
  </si>
  <si>
    <t>Свидетельство о государственной регистрации права от 15.06.2015  № 79-79/001-79/024/004/2015-1089/2</t>
  </si>
  <si>
    <t xml:space="preserve">Свидетельство о государственной регистрации права от 03.12.2007 № 79-27-09/025/2007-027 </t>
  </si>
  <si>
    <t>Свидетельство о государственной регистрации права от 15.06.2015  № 79-79/001-79/024/004/2015-1090/2</t>
  </si>
  <si>
    <t>с.Амурзет, ул.Гагарина, 82</t>
  </si>
  <si>
    <t>Водонапорная башня "Солнышко"</t>
  </si>
  <si>
    <t>с.Амурзет, ул.Калинина, 67б</t>
  </si>
  <si>
    <t>79:02:1300009:181</t>
  </si>
  <si>
    <t>Водонапорная башня "Амурская"</t>
  </si>
  <si>
    <t>с.Амурзет, ул.Ленина, 33б</t>
  </si>
  <si>
    <t>79:02:0502002:41</t>
  </si>
  <si>
    <t>Водонапорная башня "Екатерино-Никольское"</t>
  </si>
  <si>
    <t>с.Екатерино-Никольское, ул. Пограничная, 66б</t>
  </si>
  <si>
    <t>79:02:1600003:110</t>
  </si>
  <si>
    <t>Станция обезжелезивания "Аврора"</t>
  </si>
  <si>
    <t>с.Амурзет, ул.Калинина, 38с</t>
  </si>
  <si>
    <t>79:02:1300013:106</t>
  </si>
  <si>
    <t>Станция обезжелезивания "Амурская"</t>
  </si>
  <si>
    <t>с.Амурзет, ул.Ленина, 33с</t>
  </si>
  <si>
    <t>79:02:0502002:33</t>
  </si>
  <si>
    <t>Станция обезжелезивания "Екатерино-Никольское"</t>
  </si>
  <si>
    <t>с.Екатерино-Никольское, ул. Пограничная, 66с</t>
  </si>
  <si>
    <t xml:space="preserve">  79:02:1600003:112</t>
  </si>
  <si>
    <t>Площадь, кв.м. протяженность, м.</t>
  </si>
  <si>
    <t>с. Столбовое, в границах бывшего ООО "Столбовое", 3 км. по направлению на северо от ориентира село, расположенного за пределами участка</t>
  </si>
  <si>
    <t>79:02:0400005:52</t>
  </si>
  <si>
    <t xml:space="preserve">с. Столбовое в границах бывшего ООО "Столбовое" 1,9 км. по направлению на северо-восток от ориентира село, расположенного за пределами участка </t>
  </si>
  <si>
    <t>Погрузчик ПК – 27-03-00, двигатель №520541, рама № 920, государственный регистрационный номер ОО 22-32, 2002 года выпуска с. Амурзет</t>
  </si>
  <si>
    <t>УАЗ-3962 санитарный, двигатель №УМЗ-4178 0401466, государственный регистрационный номер А325 РВ 79, 1998 года выпуска с. Амурзет</t>
  </si>
  <si>
    <t>с.Полевое, ул.Молодежная, 6-2</t>
  </si>
  <si>
    <t>с.Амурзет, ул.Гагарина, д.72, кв.3</t>
  </si>
  <si>
    <t>Казна, договор безвозмездного пользования от 05.07.2018 №3 ФГКУ "Пограничное управление ФСБ РФ по Хабаровскому краю и ЕАО"</t>
  </si>
  <si>
    <t>с.Амурзет, ул.Крупской, д.18, пом.19, часть пом.1, 18</t>
  </si>
  <si>
    <t>Казна, договор безвозмездного пользования от 26.03.2018 № 2, МО "Амурзетское сельское поселение"</t>
  </si>
  <si>
    <t xml:space="preserve">Казана, договор безвозмездного пользования от 01.03.2018 №1 ОГБУЗ "Октябрьская ЦРБ" </t>
  </si>
  <si>
    <t xml:space="preserve">Казна, договор аренды от 10.01.2019 № 1 Управление по опеке и попечительству Еврейской автономной области </t>
  </si>
  <si>
    <t>с.Амурзет, ул.Крупской, 18, пом. 30</t>
  </si>
  <si>
    <t>с.Амурзет, ул.Крупской, 18, пом. 2</t>
  </si>
  <si>
    <t>Административное (ТСЖ "Солнышко")</t>
  </si>
  <si>
    <t xml:space="preserve">Казна, договор аренды от 24.01.2019 № 3 ТСЖ "Солнышко" </t>
  </si>
  <si>
    <t>Каб.1 кл. Комплект лаборатоного оборудования "Весовые измерения"</t>
  </si>
  <si>
    <t>Каб. 1 кл. Цифровая лаборатория для начальной школы для проведения экспериментов</t>
  </si>
  <si>
    <t>Теплосчетчик Т.С ТМК-Н Ду50</t>
  </si>
  <si>
    <t>Автомобиль УАЗ 220694 033</t>
  </si>
  <si>
    <t>с.Полевое, ул.Молодежная, 7-1</t>
  </si>
  <si>
    <t>с.Садовое, ул.Совхозная, 3-1</t>
  </si>
  <si>
    <t>с.Садовое, ул.Совхозная, 3-2</t>
  </si>
  <si>
    <t>с.Самара, ул.Клубная, 17</t>
  </si>
  <si>
    <t>с.Самара, ул.Центральная, 17-1</t>
  </si>
  <si>
    <t>с.Самара, ул.Центральная, 25-1</t>
  </si>
  <si>
    <t>с.Столбовое, ул.Верхняя, 38-1</t>
  </si>
  <si>
    <t>с.Столбовое, ул.Клубная, 13</t>
  </si>
  <si>
    <t>с.Столбовое, ул.Новая, 2-1</t>
  </si>
  <si>
    <t>с.Столбовое, ул.Новая, 7-2</t>
  </si>
  <si>
    <t>с.Столбовое, ул.Центральная, 12-1</t>
  </si>
  <si>
    <t>с.Столбовое, ул.Центральная, 30-1</t>
  </si>
  <si>
    <t>79:02:1300021:197</t>
  </si>
  <si>
    <t>79:02:1300015:86</t>
  </si>
  <si>
    <t>79:02:1300015:92</t>
  </si>
  <si>
    <t>Котел КВр-0,1, 1988 года ввода, с.Озерное, ул. Амурская, 17, пом. 15-16</t>
  </si>
  <si>
    <t>Насос центробежный консольный, с.Озерное, ул. Амурская, 17, пом. 15-16</t>
  </si>
  <si>
    <t>Дымогарная труба, с.Озерное, ул. Амурская, 17, пом. 15-16</t>
  </si>
  <si>
    <t>Расширительный бак, с.Озерное, ул. Амурская, 17, пом. 15-16</t>
  </si>
  <si>
    <t>с.Амурзет, ул.Крупской, 12, пом.2 (каб. 13)</t>
  </si>
  <si>
    <t>Административное (Избирательная комиссия)</t>
  </si>
  <si>
    <t>с.Амурзет, ул.Крупской, 12, пом.2 (каб. 11, 12)</t>
  </si>
  <si>
    <t>с.Амурзет, ул.Крупской, 12, пом.2 (каб. 7, 8, 9, 1016, 17, 18, 19, 20, 21, 22, 23)</t>
  </si>
  <si>
    <t>Свидетелство о государственной регистрации права от 17.06.2015 № 79-79/001-79/024/004/2015-1123/2</t>
  </si>
  <si>
    <t>Свидетельство о государственной регистрации права от 17.06.2015 №79-79/001-79/024/004/2015-1121/2</t>
  </si>
  <si>
    <t>Свидетельство о государственной регистрации права от 17.06.2015 №79-79/001-79/024/004/2015-1120/2</t>
  </si>
  <si>
    <t>Свидетельство о государственной регистрации права от 03.12.2007 № 79-27-09/025/2007-014</t>
  </si>
  <si>
    <t>с.Полевое, ул.Советская, 17К</t>
  </si>
  <si>
    <t>Свидетельство о государственной регистрации права от 03.12.2007 № 79-27-09/025/2007-006</t>
  </si>
  <si>
    <t>с.Пузино, ул.Школьная, 6К</t>
  </si>
  <si>
    <t>2500  м на северо-запад в границах бывшего ТОО "Амурское" с.  Амурзет</t>
  </si>
  <si>
    <t>79:02:0800003:66</t>
  </si>
  <si>
    <t>Свидетельство о государственной регистрации права от 08.08.2011 № 79-79-01/023/2011-952</t>
  </si>
  <si>
    <t>Свидетельство о государственной регистрации права от 19.06.2015 №79-79/001-79/024/004/2015-1141/2</t>
  </si>
  <si>
    <t>с.Амурзет, ул.Федько, д.39, кв.4</t>
  </si>
  <si>
    <t>79:02:1300007:65</t>
  </si>
  <si>
    <t xml:space="preserve">Выписка из ЕГРН от 19.07.2018 № 79:02:1300007:65-79/009/2018-2  </t>
  </si>
  <si>
    <t>с.Амурзет, ул.Федько, д.62, кв.3</t>
  </si>
  <si>
    <t>79:02:1300006:32</t>
  </si>
  <si>
    <t>Свидетельство о государственной регистрации права от 07.03.2012 № 79-79-01/005/2012-110</t>
  </si>
  <si>
    <t>с.Амурзет, ул.Ленина, 18</t>
  </si>
  <si>
    <t>79:02:1300018:113</t>
  </si>
  <si>
    <t>Свидетельство о государственной регистрации права от 22.01.2010 №79-79-01/005/2009-167</t>
  </si>
  <si>
    <t>с.Амурзет, ул.Калинина, 30г</t>
  </si>
  <si>
    <t>79-27-09/005/2008-292</t>
  </si>
  <si>
    <t>Свидетельство о государственной регистрации права от 03.07.2008 №79-27-09/005/2008-292</t>
  </si>
  <si>
    <t xml:space="preserve">Муниципальное казенное учреждение "Управление административными зданиями" </t>
  </si>
  <si>
    <t>Библиотека</t>
  </si>
  <si>
    <t>с.Амурзет, ул.Гагарина, 69</t>
  </si>
  <si>
    <t>Топка механическая с шурующей планкой ТШПм-2,0 (в комплекте с автоматикой), 2010 года ввода, 2 шт., с.Амурзет, ул. Калинина, 26к</t>
  </si>
  <si>
    <t>Транспортер скребковый (удаление золы), 2011 года ввода, с.Амурзет, ул. Калинина, 26к</t>
  </si>
  <si>
    <t xml:space="preserve">Казна, Амурзетское сельское поселение постоянное (бессрочное) пользование № 79-79-01/005/2013-034  от 30.01.2013 </t>
  </si>
  <si>
    <t>Казна, Аббассалиев МГ.о договор аренды №23д от 04.05.2012, № 79-79-01/005/2012-590  от 05.07.2012</t>
  </si>
  <si>
    <t>Свидетельство о государственной регистрации права от 15.10.2007 № 7927-09/001/2007-975</t>
  </si>
  <si>
    <t>Распоряжение главы администрации муниципального района от 26.11.2008 №446 р</t>
  </si>
  <si>
    <t>Типовой комплект учебного и учебно-наглядного оборудования для кабинета физики для  общеобразовательных учреждений</t>
  </si>
  <si>
    <t>Акустическая система "ФЕНДЕР"</t>
  </si>
  <si>
    <t>Видеопроектор</t>
  </si>
  <si>
    <t>Домашний кинотеатр</t>
  </si>
  <si>
    <t>Свидетельство о государственной регистрации права от 03.12.2007 № 79-27-09/025/2007-024</t>
  </si>
  <si>
    <t>с.Самара, ул.Зеленая, 1</t>
  </si>
  <si>
    <t>Свидетельство о государственной регистрации права от 19.12.2005 № 79-27-09/002/2005-369</t>
  </si>
  <si>
    <t>с.Самара, ул. Почтовая, 2</t>
  </si>
  <si>
    <t>7630 м. на северо-восток от д.№33 по ул. Клубная в границах ОС "Самара-3" бывшего совхоза "Полевской" с. Полевое</t>
  </si>
  <si>
    <t>79:02:0602005:28</t>
  </si>
  <si>
    <t>Свидетельство о государственной регистрации права от 30.01.2008 № 79-27-09/005/2008-050</t>
  </si>
  <si>
    <t>с. Амурзет ул. Крупской 28, в районе РСУ</t>
  </si>
  <si>
    <t>Свидетельство о государственной регистрации права от 30.04.2008 № 79-27-09/005/2008-048</t>
  </si>
  <si>
    <t xml:space="preserve">Итого по разделу </t>
  </si>
  <si>
    <t>Газоанализатор MICRO с принадлежностями</t>
  </si>
  <si>
    <t>Муниципальное казенное дошкольное образовательное учреждение "Детский сад села Нагибово"</t>
  </si>
  <si>
    <t>1200 м на север в границах бывшего ТОО "Амурское" с. Амурзет</t>
  </si>
  <si>
    <t>79:02:0800003:67</t>
  </si>
  <si>
    <t>Микшерный пульт YAMAHA</t>
  </si>
  <si>
    <t>Аккордеон</t>
  </si>
  <si>
    <t>с.Благословенное, ул. Школьная, 2к</t>
  </si>
  <si>
    <t>79:02:1400002:129</t>
  </si>
  <si>
    <t>с.Благословенное</t>
  </si>
  <si>
    <t xml:space="preserve">Котельная </t>
  </si>
  <si>
    <t>79:02:1800001:100</t>
  </si>
  <si>
    <t>с.Нагибово, ул.Центральная, 21к</t>
  </si>
  <si>
    <t>с.Нагибово</t>
  </si>
  <si>
    <t>с.Ручейки, ул. Зеленая, 1к</t>
  </si>
  <si>
    <t>79:02:0000000:123</t>
  </si>
  <si>
    <t>79:02:1300005:185</t>
  </si>
  <si>
    <t>Сети горячего водоснабжения</t>
  </si>
  <si>
    <t>79:02:1300009:435</t>
  </si>
  <si>
    <t>79:02:0000000:125</t>
  </si>
  <si>
    <t>79:02:0000000:126</t>
  </si>
  <si>
    <t>79:02:0000000:127</t>
  </si>
  <si>
    <t>79:02:0000000:124</t>
  </si>
  <si>
    <t>котельная "Клуб"</t>
  </si>
  <si>
    <t>с.Озерное, ул.Амурская, 17, пом.15-16</t>
  </si>
  <si>
    <t>Насос циркуляционный WILLO BL40/160-5.5/2 P=5.5kW., 2011 года ввода, с.Благословенное, ул. Школьная, 2 к</t>
  </si>
  <si>
    <t>Дымогарная труба, с.Благословенное, ул. Школьная, 2 к</t>
  </si>
  <si>
    <t>Дизель-генератор SCT-10, 10 кВт, 2012 года ввода, с.Благословенное, ул. Школьная, 2 к</t>
  </si>
  <si>
    <t>Акта о приеме-передаче групп объектов основных средств от 23.10.2018 № 86</t>
  </si>
  <si>
    <t>Дутьевой вентилятор радиальный (2,2 кВт; 1500 об./мин.), с.Екатерино-Никольское, ул. Пограничная, 68</t>
  </si>
  <si>
    <t>Насос циркуляционный 65/160-11/2q (90 м3/ч), 2009 года ввода, с.Екатерино-Никольское, ул. Пограничная, 68</t>
  </si>
  <si>
    <t>Дымогарная труба, с.Екатерино-Никольское, ул. Пограничная, 68</t>
  </si>
  <si>
    <t>Дизель-генератор SCT-15, 15к, 2011 года ввода, с.Екатерино-Никольское, ул. Пограничная, 68</t>
  </si>
  <si>
    <t>Муниципальное казенное дошкольное образовательное учреждение "Детский сад села Полевое"</t>
  </si>
  <si>
    <t>Прибор учета тепловой энергии</t>
  </si>
  <si>
    <t>Магистральная, 10 4800 м на северо-восток в границах бывшего КСПХ "Полевое" с. Луговое</t>
  </si>
  <si>
    <t>79:02:0603002:44</t>
  </si>
  <si>
    <t>Свидетельство о государственной регистрации права от 18.07.2011 № 79-79-01/006/2011-193</t>
  </si>
  <si>
    <t>79:02:2200006:27</t>
  </si>
  <si>
    <t>79:02:1900001:331</t>
  </si>
  <si>
    <t>Сооружение</t>
  </si>
  <si>
    <t>с.Пузино, ул.Школьная, 6а</t>
  </si>
  <si>
    <t>Свидетельство о государственной регистрации права от 24.08.2010 №79-79-01/026/2010-011</t>
  </si>
  <si>
    <t>Муниципальное дошкольное казенное учреждение "Детский сад села Пузино"</t>
  </si>
  <si>
    <t>РММ</t>
  </si>
  <si>
    <t>с.Екатерино-Никольское, ул.Колхозная, 34б</t>
  </si>
  <si>
    <t>Свидетельство о государственной регистрации права от 24.05.2010 №79-27-01/011/2010-694</t>
  </si>
  <si>
    <t>Муниципальное унитарное автотранспортное предприятия "Октябрьское"</t>
  </si>
  <si>
    <t>Котёл стальной водогрейный КВм-1,6-95 ШП (в комплекте с КИП, ЗИП, автоматикой безопасности котла), 2010 года ввода, с.Амурзет, ул. Калинина, 26к</t>
  </si>
  <si>
    <t xml:space="preserve">Постановление главы администрации муниципального района от 12.01.2007 №4 </t>
  </si>
  <si>
    <t xml:space="preserve">Постановление главы муниципального образования от 24.11.1999 №59 </t>
  </si>
  <si>
    <t xml:space="preserve">Постановление главы администрации муниципального района от 16.01.2007 №7 </t>
  </si>
  <si>
    <t>ГАЗ-3307 бортовой</t>
  </si>
  <si>
    <t>ГАЗ-3307 фургон специальная</t>
  </si>
  <si>
    <t>с.Амурзет, пер.Невельского, 9</t>
  </si>
  <si>
    <t>Постановление главы администрации муниципального района от 16.11.2006 №287</t>
  </si>
  <si>
    <t>Муниципальное казенное учреждение "Централизованная бухгалтерия по обслуживанию муниципальных общеобразовательных учреждений Октябрьского муниципального района"</t>
  </si>
  <si>
    <t>Свидетельство о государственной регистрации права от 18.05.2006, №79-27-09/002/2006-148</t>
  </si>
  <si>
    <t>Раздел 2 Недвижимое имущество, назначение жилое</t>
  </si>
  <si>
    <t>АТС</t>
  </si>
  <si>
    <t>с.Екатерино-Никольское, ул.Пограничная, 61</t>
  </si>
  <si>
    <t>с.Садовое, ул.Полевая, 2</t>
  </si>
  <si>
    <t>Социальное (разрушенное)</t>
  </si>
  <si>
    <t>с.Амурзет, ул.Гагарина, 118-2</t>
  </si>
  <si>
    <t>с.Амурзет, ул.Гагарина, 150-2</t>
  </si>
  <si>
    <t>с.Амурзет, ул.Горького, 2-1</t>
  </si>
  <si>
    <t>с.Амурзет, ул.Горького, 19-2</t>
  </si>
  <si>
    <t>с.Амурзет, ул.Новая, 31</t>
  </si>
  <si>
    <t>с.Амурзет, ул.Советская, 10</t>
  </si>
  <si>
    <t>с.Амурзет, пер.Совхозный, 3-2</t>
  </si>
  <si>
    <t>с.Амурзет, пер.Совхозный, 5-2</t>
  </si>
  <si>
    <t>с.Екатерино-Никольское, Амурзетское шоссе, 3-2</t>
  </si>
  <si>
    <t>Акт о приемке-передачи объекта основных средств (кроме зданий, сооружений) от 12.12.2014 №17/2</t>
  </si>
  <si>
    <t>Акт о приемке-передачи объекта основных средств (кроме зданий, сооружений) от 12.12.2014 №17/1</t>
  </si>
  <si>
    <t>Компьютер</t>
  </si>
  <si>
    <t>Свидетельство о государственной регистрации права от 06.06.2008 № 79-27-09/005/2008-053</t>
  </si>
  <si>
    <t>земли сельскохозяйственного назначения</t>
  </si>
  <si>
    <t>с. Столбовое, в границах бывшего ООО "Столбовое", 2,2 км. по направлению на северо-восток от ориентира село, расположенного за пределами участка</t>
  </si>
  <si>
    <t>79:02:0400005:50</t>
  </si>
  <si>
    <t>Свидетельство о государственной регистрации права от 02.09.2008 № 79-27-09/017/2008-677</t>
  </si>
  <si>
    <t>Свидетельство о государственной регистрации права от 24.08.2010 №79-79-01/026/2010-006</t>
  </si>
  <si>
    <t>Пароконвектомат Abat ПКА6-1/1ПМ, модель 2012</t>
  </si>
  <si>
    <t>с.Амурзет, ул.Крупской, 14</t>
  </si>
  <si>
    <t>Свидетельство о государственной регистрации права от 24.02.2011 № 79-79-01/006/2011-056</t>
  </si>
  <si>
    <t>Приборы учета на отопление с.Амурзет, ул. Ленина, 98к</t>
  </si>
  <si>
    <t>с.Амурзет, ул.Федько, 52к</t>
  </si>
  <si>
    <t xml:space="preserve">Водопроводная сеть водонапорной башни с.Екатерино-Никольское </t>
  </si>
  <si>
    <t>сооружение коммунального хозяйства</t>
  </si>
  <si>
    <t>79:02:0000000:122</t>
  </si>
  <si>
    <t>Свидетельство о государственной регистрации права от 20.08.2012 № 79-79-01/005/2012-678</t>
  </si>
  <si>
    <t xml:space="preserve">Свидетельство о государственной регистрации права от 16.09.2016 № 79-79/001-79/999/001/2016-69/2 </t>
  </si>
  <si>
    <t xml:space="preserve">Водопроводная сеть водонапорной башни "Амурская" </t>
  </si>
  <si>
    <t>79:02:0000000:121</t>
  </si>
  <si>
    <t xml:space="preserve">Свидетельство о государственной регистрации права от 16.09.2016 № 79-79/001-79/999/001/2016-66/2 </t>
  </si>
  <si>
    <t xml:space="preserve">Водопроводная сеть водонапорной башни "Солнышко" </t>
  </si>
  <si>
    <t>79:02:0000000:120</t>
  </si>
  <si>
    <t xml:space="preserve">Свидетельство о государственной регистрации права от 16.09.2016 № 79-79/001-79/999/001/2016-67/2 </t>
  </si>
  <si>
    <t xml:space="preserve">Водопроводная сеть водонапорной башни "Аврора" </t>
  </si>
  <si>
    <t>79:02:0000000:119</t>
  </si>
  <si>
    <t xml:space="preserve">Свидетельство о государственной регистрации права от 16.09.2016 № 79-79/001-79/999/001/2016-68/2 </t>
  </si>
  <si>
    <t>79:02:1300009:62</t>
  </si>
  <si>
    <t>с.Амурзет, ул.Калинина, 26к</t>
  </si>
  <si>
    <t>79:02:1300017:11</t>
  </si>
  <si>
    <t>Свидетельство о государственной регистрации права от 19.11.2009 № 79-27-09/005/2009-365</t>
  </si>
  <si>
    <t>земельная доля 1/8</t>
  </si>
  <si>
    <t>в границах бывшего СХАОЗТ "Екатерино-Никольское" в 5,7 км. На восток от с. Екатерино-Никольское</t>
  </si>
  <si>
    <t>с. Екатерино-Никольское ул. Пограничная, 49</t>
  </si>
  <si>
    <t>Свидетельство о государственной регистрации права от 29.07.2010 № 79-79-01/023/2010-570</t>
  </si>
  <si>
    <t>с. Амурзет ул. Федько, 52</t>
  </si>
  <si>
    <t>79:02:1300006:7</t>
  </si>
  <si>
    <t xml:space="preserve">Свидетельство о государственной регистрации права от 06.08.2010 № 79-79-01/024/2010-384 </t>
  </si>
  <si>
    <t>Кабельная линия КЛ-0,4 кВ, с.Пузино, в районе котельной "школа", 1997 года постройки</t>
  </si>
  <si>
    <t>Распоряжение главы администрации муниципального район от 26.11.2008 №445 р</t>
  </si>
  <si>
    <t>Кухня КП-130, количество 1 шт.</t>
  </si>
  <si>
    <t>Накладная на отпуск материалов на сторону от 07.08.2015 №00000085, постановление правительства ЕАО от 06.07.2015 №309-пп</t>
  </si>
  <si>
    <t>Мотопомпа PTG 305Т, количество 1 шт.</t>
  </si>
  <si>
    <t>Раздел 1 Недвижимое имущество, назначение нежилое</t>
  </si>
  <si>
    <t>Экономайзер котла стального водогрейного КВм-1,6-95 ШП с.Амурзет, ул. Калинина, 26к</t>
  </si>
  <si>
    <t>Котел КВр-0,2 Б с.Столбовое ул.Верхняя, 7а</t>
  </si>
  <si>
    <t>79:02:0603004:35</t>
  </si>
  <si>
    <t>Выписка из ЕГРН  от 10.01.2000 № 79-01.02-24.1999-110</t>
  </si>
  <si>
    <t xml:space="preserve">Выписка из ЕГРН от 06.12.2016 № 79-79/001-79/051/001/2016-578/1 </t>
  </si>
  <si>
    <t>с.Екатерино-Никольское, ул.Садовая,12</t>
  </si>
  <si>
    <t>с.Озерное, ул.Амурская, 17</t>
  </si>
  <si>
    <t>с.Благослвенное, ул.Школьная, 2</t>
  </si>
  <si>
    <t>№п.п.</t>
  </si>
  <si>
    <t>Реестровый номер</t>
  </si>
  <si>
    <t>Котел стальной водогрейный КВр-0,63 (с манометром, термометром, задвижками, трехходовым краном и предохранительным клапаном), в количестве 2 шт. с.Полевое, ул.Советская, 2к</t>
  </si>
  <si>
    <t>3300 м. на северо-запад от д.№25 по ул. Калинина в границах бывшего ТОО "Амурское" с. Амурзет</t>
  </si>
  <si>
    <t>79:02:0800004:163</t>
  </si>
  <si>
    <t>Свидетельство о государственной регистрации права от 24.02.2011 № 79-79-01/006/055</t>
  </si>
  <si>
    <t>4200 м. на северо-запад от д.№25 по ул. Калинина в границах бывшего ТОО "Амурское" с. Амурзет</t>
  </si>
  <si>
    <t>79:02:0800004:162</t>
  </si>
  <si>
    <t>Муниципальное казенное общеобразовательное учреждение "Основная общеобразовательная школа села Благословенное имени Героя Советского Союза Г.Д. Лопатина"</t>
  </si>
  <si>
    <t>Центр детского творчества</t>
  </si>
  <si>
    <t>с.Амурзет, ул.Ленина, 54</t>
  </si>
  <si>
    <t>79:02:1300009:204</t>
  </si>
  <si>
    <t>Нежилое помещение</t>
  </si>
  <si>
    <t>Архив</t>
  </si>
  <si>
    <t>79:02:0800002:207</t>
  </si>
  <si>
    <t>Свидетельство о государственной регистрации права от 25.03.2009 № 79-27-09/005/2009-055</t>
  </si>
  <si>
    <t>79:02:0800002:197</t>
  </si>
  <si>
    <t>Свидетельство о государственной регистрации права от 25.03.2009 № 79-27-09/005/2009-073</t>
  </si>
  <si>
    <t>79:02:0800002:203</t>
  </si>
  <si>
    <t>Свидетельство о государственной регистрации права от 25.03.2009 № 79-27-09/005/2009-070</t>
  </si>
  <si>
    <t>79:02:0800002:200</t>
  </si>
  <si>
    <t>25\03.2009</t>
  </si>
  <si>
    <t>Свидетельство о государственной регистрации права от 25.03.2009 № 79-27-09/005/2009-069</t>
  </si>
  <si>
    <t>79:02:0800002:204</t>
  </si>
  <si>
    <t>Свидетельство о государственной регистрации права от 25.03.2009 № 79-27-09/005/2009-068</t>
  </si>
  <si>
    <t>79:02:0800002:195</t>
  </si>
  <si>
    <t>Свидетельство о государственной регистрации права от 25.03.2009 № 79-27-09/005/2009-067</t>
  </si>
  <si>
    <t>79:02:0800002:201</t>
  </si>
  <si>
    <t>Свидетельство о государственной регистрации права от 19.12.2005 №79-27-09/002/2005-368</t>
  </si>
  <si>
    <t>Казна, Лисицын В.А. договор переуступки права аренды по договору № 45д от 12.12.2011</t>
  </si>
  <si>
    <t>Казна, Лисицын В.А. договор переуступки права аренды по договору  № 45д от 12.12.2011</t>
  </si>
  <si>
    <t>Казна, КФХ Ковригина Л.С. договор переуступки права аренды по договору  № 142 д от 20.12.2010</t>
  </si>
  <si>
    <t>Оборудование к очистным сооружениям, 1976 года ввода, расположенное по адресу: ЕАО, Октябрьский район, с. Амурзет, ул. Ленина, 1, в том числе: 1. Песколовка, 2 шт. 2. Отстойник 4 шт. 3. Лотковая сеть. 4. Задвижка 6 шт.</t>
  </si>
  <si>
    <t>Насос СД в нежилом здании КНС №1, с.Амурзет, ул. Ленина, д.17н</t>
  </si>
  <si>
    <r>
      <t xml:space="preserve">Насос СД в нежилом здании КНС №1, </t>
    </r>
    <r>
      <rPr>
        <b/>
        <sz val="8"/>
        <rFont val="Times New Roman"/>
        <family val="1"/>
        <charset val="204"/>
      </rPr>
      <t>с.Амурзет, ул. Ленина, д.17н</t>
    </r>
  </si>
  <si>
    <r>
      <t xml:space="preserve">Котел водогрейный КВр-0,2Б, 2001 года ввода, </t>
    </r>
    <r>
      <rPr>
        <b/>
        <sz val="8"/>
        <rFont val="Times New Roman"/>
        <family val="1"/>
        <charset val="204"/>
      </rPr>
      <t>с.Садовое, ул. Школьная, 18</t>
    </r>
  </si>
  <si>
    <r>
      <t xml:space="preserve">Котел КВр-0,1, 1988 года ввода, </t>
    </r>
    <r>
      <rPr>
        <b/>
        <sz val="8"/>
        <rFont val="Times New Roman"/>
        <family val="1"/>
        <charset val="204"/>
      </rPr>
      <t>с.Озерное, ул. Амурская, 17, пом. 15-16</t>
    </r>
  </si>
  <si>
    <t>Задвижка, диаметр 200, 7 шт.в нежилом здании КНС №1, с.Амурзет, ул. Ленина, д.17н</t>
  </si>
  <si>
    <t>Ограждение КНС №1, с.Амурзет, ул. Ленина, д.17н</t>
  </si>
  <si>
    <r>
      <t xml:space="preserve">Насос СД в нежилом здании КНС №2, </t>
    </r>
    <r>
      <rPr>
        <b/>
        <sz val="8"/>
        <rFont val="Times New Roman"/>
        <family val="1"/>
        <charset val="204"/>
      </rPr>
      <t>с.Амурзет, ул. Калинина д.29н</t>
    </r>
  </si>
  <si>
    <t>Насос СД в нежилом здании КНС №2, с.Амурзет, ул. Калинина д.29н</t>
  </si>
  <si>
    <t>Задвижка, диаметр 200, 7 шт.в нежилом здании КНС №2, с.Амурзет, ул. Калинина д.29н</t>
  </si>
  <si>
    <t>Ограждение КНС №2, с.Амурзет, ул. Калинина, д.29н</t>
  </si>
  <si>
    <r>
      <t xml:space="preserve">Фильтр Ов-4 3 шт., </t>
    </r>
    <r>
      <rPr>
        <b/>
        <sz val="8"/>
        <rFont val="Times New Roman"/>
        <family val="1"/>
        <charset val="204"/>
      </rPr>
      <t>с.Амурзет ул.Калинина, д.38 с</t>
    </r>
  </si>
  <si>
    <t>Ресивер РВ, с.Амурзет ул.Калинина, д.38 с</t>
  </si>
  <si>
    <t>Компрессор К-59 ХЛ4,2, с.Амурзет ул.Калинина, д.38 с</t>
  </si>
  <si>
    <r>
      <t>Насос ЭЦВ-6-10-110 в скважине №1</t>
    </r>
    <r>
      <rPr>
        <b/>
        <sz val="8"/>
        <rFont val="Times New Roman"/>
        <family val="1"/>
        <charset val="204"/>
      </rPr>
      <t xml:space="preserve"> с.Амурзет, ул.Калинина, д.38б</t>
    </r>
  </si>
  <si>
    <t>Насос ЭЦВ-6-10-110 в скважине №2 с.Амурзет, ул.Калинина, д.38б</t>
  </si>
  <si>
    <r>
      <t>Насос ЭЦВ-6-10-110 в скважине №1</t>
    </r>
    <r>
      <rPr>
        <b/>
        <sz val="8"/>
        <rFont val="Times New Roman"/>
        <family val="1"/>
        <charset val="204"/>
      </rPr>
      <t xml:space="preserve"> с.Амурзет, ул.Ленина, д.33б</t>
    </r>
  </si>
  <si>
    <r>
      <t xml:space="preserve">Фильтр Ов-4 3 шт., </t>
    </r>
    <r>
      <rPr>
        <b/>
        <sz val="8"/>
        <rFont val="Times New Roman"/>
        <family val="1"/>
        <charset val="204"/>
      </rPr>
      <t>с.Амурзет ул.Ленина, д.33 с</t>
    </r>
  </si>
  <si>
    <t>Ресивер РВ, с.Амурзет ул.Ленина, д.33 с</t>
  </si>
  <si>
    <t>Компрессор К-59 ХЛ4,2, с.Амурзет ул.Ленина, д.33 с</t>
  </si>
  <si>
    <r>
      <t xml:space="preserve">Насос ЭЦВ-6-10-110 в скважине </t>
    </r>
    <r>
      <rPr>
        <b/>
        <sz val="8"/>
        <rFont val="Times New Roman"/>
        <family val="1"/>
        <charset val="204"/>
      </rPr>
      <t>с.Екатерино-Никольское, ул.Пограничная, д.66б</t>
    </r>
  </si>
  <si>
    <r>
      <t xml:space="preserve">Фильтр Ов-4 2 шт., </t>
    </r>
    <r>
      <rPr>
        <b/>
        <sz val="8"/>
        <rFont val="Times New Roman"/>
        <family val="1"/>
        <charset val="204"/>
      </rPr>
      <t>с.Екатерино-Никольское, ул.Пограничная, д.66с</t>
    </r>
  </si>
  <si>
    <t>Ресивер РВ, с.Екатерино-Никольское, ул.Пограничная, д.66с</t>
  </si>
  <si>
    <t>Компрессор К-59 ХЛ4,2, с.Екатерино-Никольское, ул.Пограничная, д.66с</t>
  </si>
  <si>
    <t>Насос ЭЦВ-6-10-110 с.Екатерино-Никольское, ул.Пограничная, д.66с</t>
  </si>
  <si>
    <t>Постановление администарции муниципального района от 02.07.2018 №117</t>
  </si>
  <si>
    <t>Муниципальное дошкольное казенное учреждение "Детский сад села Полевое"</t>
  </si>
  <si>
    <t>с.Амурзет, ул.Почтовая, 10</t>
  </si>
  <si>
    <t>Свидетельство о государственной регистрации права от 30.11.2011 №79-79-01/022/2011-180</t>
  </si>
  <si>
    <t>79:02:1300016:456</t>
  </si>
  <si>
    <t>Свидетельство о государственной регистрации права от 24.08.2010 № 79-79-01/025/2010-614</t>
  </si>
  <si>
    <t>79:02:1400002:48</t>
  </si>
  <si>
    <t>2400 м на северо-восток в границах бывшего КСХП "Полевое" с. Полевое</t>
  </si>
  <si>
    <t>Свидетельство о государственной регистрации права от 19.07.2011 № 79-79-01/006/2011-200</t>
  </si>
  <si>
    <t>2100 м на северо-восток в границах бывшего КСХП "Полевое" с. Полевое</t>
  </si>
  <si>
    <t>79:02:0501004:20</t>
  </si>
  <si>
    <t>Свидетельство о государственной регистрации права от 19.07.2011 № 79-79-01/006/2011-198</t>
  </si>
  <si>
    <t>2500 м на северо-восток в границах бывшего КСХП "Полевое" с. Полевое</t>
  </si>
  <si>
    <t>79:02:0501004:22</t>
  </si>
  <si>
    <t>Свидетельство о государственной регистрации права от 19.07.2011 № 79-79-01/006/2011-199</t>
  </si>
  <si>
    <t>5600 м на юго-восток в границах бывшего СХАОЗТ "Екатерино-Никольское" с. Екатерино-Никольское</t>
  </si>
  <si>
    <t>79:02:0800004:169</t>
  </si>
  <si>
    <t>Свидетельство о государственной регистрации права от 19.07.2011 № 79-79-01/006/2011-194</t>
  </si>
  <si>
    <t>1100  м на северо-запад в границах бывшего ТОО "Амурское" с.  Озерное</t>
  </si>
  <si>
    <t>79:02:0800003:69</t>
  </si>
  <si>
    <t>с. Ручейки, ул. Зеленая, 1а</t>
  </si>
  <si>
    <t>с. Амурзет, ул. Калинина, 30</t>
  </si>
  <si>
    <t>с. Екатерино-Николькое, ул.Пограничная, 66</t>
  </si>
  <si>
    <t>с. Садовое, ул.Полевая, 2</t>
  </si>
  <si>
    <t>с. Екатерино-Никольское, ул.Пограничная, 78</t>
  </si>
  <si>
    <t>с. Благословенное, ул.Ленина, 22</t>
  </si>
  <si>
    <t>с. Амурзет, ул. Ленина, 19Г</t>
  </si>
  <si>
    <t>Муниципальное казённое общеобразовательное учреждение "Основная общеобразовательная школа села Благословенное имени Героя Советского Союза Георгия Дорофеевича Лопатина"</t>
  </si>
  <si>
    <t>12.202.2007, в стадии ликвидации с 29.12.2007</t>
  </si>
  <si>
    <t>Муниципальное казенное дошкольное образовательное учреждение "Детский сад "Родничок" села Амурзет"</t>
  </si>
  <si>
    <t>Углеподача, 2011 года ввода, с.Амурзет, ул. Калинина, 26к</t>
  </si>
  <si>
    <t>Вентилятор дутьевой ВД-2,8х3000 с электродвигателем АИР100М4, 2010 года ввода, 2 шт., с.Амурзет, ул. Калинина, 26к</t>
  </si>
  <si>
    <t>Автомобиль УАЗ 31514</t>
  </si>
  <si>
    <t>Тепловентилятор “Ballu” BHP-15000, количество 2 шт.</t>
  </si>
  <si>
    <t>с. Амурзет, ул. Калинина, 30Г</t>
  </si>
  <si>
    <t>с. Озерное, ул. Школьная, 2А</t>
  </si>
  <si>
    <t>с. Нагибово, ул.Центральная, 13Б</t>
  </si>
  <si>
    <t>с. Амурзет, пер.Невельского, 9</t>
  </si>
  <si>
    <t>с. Амурзет, ул.Крупской, 2А</t>
  </si>
  <si>
    <t>Муниципальное казенное учреждение дополнительного образования  "Центр детского творчества села Амурзет"</t>
  </si>
  <si>
    <t>Контрольно-ревизионная комиссия Октябрьского муниципального района ЕАО</t>
  </si>
  <si>
    <t>с.Амурзет, ул.Крупской, 12</t>
  </si>
  <si>
    <t xml:space="preserve">Решение Собрания депутатов муниципального района от 03.07.2014 №156 </t>
  </si>
  <si>
    <t>с. Екатерино-Никольское, ул. Пограничная, д.68, пом. 1</t>
  </si>
  <si>
    <t>79:02:1600003:164</t>
  </si>
  <si>
    <t>Свидетельство о государственной регистрации права от 15.10.2015 №79-79/001-79/024/004/2015-1536/2</t>
  </si>
  <si>
    <t>79:02:1300009:367</t>
  </si>
  <si>
    <t>Котельная "Амурская"</t>
  </si>
  <si>
    <t>с.Амурзет, ул. Ленина, 21к</t>
  </si>
  <si>
    <t>79:02:1300019:65</t>
  </si>
  <si>
    <t>с.Полевое, ул.Советская, 2к</t>
  </si>
  <si>
    <t>79:02:2000003:136</t>
  </si>
  <si>
    <t>Теплосети</t>
  </si>
  <si>
    <t>с.Полевое</t>
  </si>
  <si>
    <t>Котельная "Школа"</t>
  </si>
  <si>
    <t>нежилое</t>
  </si>
  <si>
    <t>с. Амурзет ул. Крупской, 18</t>
  </si>
  <si>
    <t>5260 м. на север в границах ОС "Самара-3" бывшего совхоза "Полевской" с. Луговое</t>
  </si>
  <si>
    <t>79:02:0602001:34</t>
  </si>
  <si>
    <t>Свидетельство о государственной регистрации права от 20.08.2010 № 79-79-01/025/2010-612</t>
  </si>
  <si>
    <t>3200 м. на запад в границах ОС "Самара-3" бывшего совхоза "Полевской" с. Луговое</t>
  </si>
  <si>
    <t>79:02:0602001:31</t>
  </si>
  <si>
    <t>Свидетелство о государственной регистрации права от 29.07.2013 № 79-79-01/020/2013-169</t>
  </si>
  <si>
    <t>Объект незавершенного строительства</t>
  </si>
  <si>
    <t>с.Амурзет, ул.Гагарина, 75</t>
  </si>
  <si>
    <t>Муниципальное казенное образовательное учреждение дополнительного образования детей "Районная детская музыкальная школа" муниципального образования "Октябрьский муниципальный район" ЕАО</t>
  </si>
  <si>
    <t>с.Благословенное, ул. Школьная, 2</t>
  </si>
  <si>
    <t>Муниципальное казенное учреждение "Централизованная бухгалтерия по обслуживанию муниципальных учреждений культуры муниципального образования "Октябрьский муниципальный район" ЕАО</t>
  </si>
  <si>
    <t>Муниципальное дошкольное казенное учреждение "Детский сад "Буратино"  села Амурзет"</t>
  </si>
  <si>
    <t xml:space="preserve">Дизель-генератор SCT-15, 15 кВт, 2011 года ввода, с.Амурзет, ул. Калинина, 61 к </t>
  </si>
  <si>
    <t>Доля в земельном участке</t>
  </si>
  <si>
    <t>земли бывшего совхоза «Октябрьский»</t>
  </si>
  <si>
    <t>Свидетельство о государственной регистрации права от 29.04.2015 № 79-79/001-79/024/004/2015-206/2</t>
  </si>
  <si>
    <t>79:02:0603002:53</t>
  </si>
  <si>
    <t>в 4000 м. на северо-восток от с. Луговое</t>
  </si>
  <si>
    <t>Свидетельство о государственной регистрации права от 24.11.2015 № 79-79/001-79/024/004/2015-1773/1</t>
  </si>
  <si>
    <t>Котел пищеварочный КПЭМ-100/9Т нерж.</t>
  </si>
  <si>
    <t>Распоряжение администрации муниципального района от 29.07.2014 №238р "О закреплении муниципального имущества на праве оперативного управления"</t>
  </si>
  <si>
    <t>Мармит комбинированный МЭК-1 универсальный</t>
  </si>
  <si>
    <t>Мармит комбинированный МЭК-1 универсальный 2 шт.</t>
  </si>
  <si>
    <t>Дутьевой вентилятор радиальный (4,0 кВт; 1500 об./мин.), с.Ручейки, ул. Зеленая, 1к</t>
  </si>
  <si>
    <t>Подпиточный бак, с.Ручейки, ул. Зеленая, 1к</t>
  </si>
  <si>
    <t>Дымогарная труба, с.Ручейки, ул. Зеленая, 1к</t>
  </si>
  <si>
    <t>Дизель-генератор SCT-10, 10 кВт, 2012 года ввода, с.Ручейки, ул. Зеленая, 1к</t>
  </si>
  <si>
    <t>Котел водогрейный КВр-0,2Б, 2001 года ввода, с.Садовое, ул. Школьная, 18</t>
  </si>
  <si>
    <t>Постановление администрации муниципального района от 15.11.2010 №311</t>
  </si>
  <si>
    <t>Постановление администрации муниципального района от 15.12.2009 №322</t>
  </si>
  <si>
    <t>Казна, договор аренды с ОГКУ "ЦЗН Октябрьского района ЕАО"</t>
  </si>
  <si>
    <t>Свидетельство о государственной регистрации права от 03.07.2008 №79-27-09/005/2008-294</t>
  </si>
  <si>
    <t>Административное (редакция)</t>
  </si>
  <si>
    <t>с.Амурзет, ул.Гагарина, 82, пом.12-23</t>
  </si>
  <si>
    <t>Свидетельство о государственной регистрации права от 26.04.2011 №79-79-01/007/2011-877</t>
  </si>
  <si>
    <t>с.Амурзет, ул.Крупской, 18, пом.20</t>
  </si>
  <si>
    <t>Свидетельство о государственной регистрации права от  25.06.2012 №79-79-01/005/2012-543</t>
  </si>
  <si>
    <t>с.Нагибово, ул.Центральная, 13в</t>
  </si>
  <si>
    <t>1967/1989</t>
  </si>
  <si>
    <t>Свидетельство о государственной регистрации права от 25.04.2011 №79-79-01/017/2011-168</t>
  </si>
  <si>
    <t>с.Благословенное, ул.Школьная, 2</t>
  </si>
  <si>
    <t>3300  м на северо-восток в границах бывшего ТОО "Амурское" с.  Озерное</t>
  </si>
  <si>
    <t>79:02:0902002:336</t>
  </si>
  <si>
    <t>Свидетельство о государственной регистрации права от 08.08.2011 № 79-79-01/029/2011-512</t>
  </si>
  <si>
    <t>73 м на северо-запад от д.№11 по ул. Крупской с. Амурзет</t>
  </si>
  <si>
    <t>79:02:1300012:54</t>
  </si>
  <si>
    <t>Свидетельство о государственной регистрации права от 15.08.2011 № 79-79-01/029/2011-731</t>
  </si>
  <si>
    <t>Распоряжение администрации от 25.10.2019 №270 р, муниципальный контракт от 27.09.2019 №0178300002419000014</t>
  </si>
  <si>
    <t>Дымовая труба диаметром 1020 мм, толщиной 10 мм, длииной 35.4 м., с.Амурзет, ул. Федько, 9к</t>
  </si>
  <si>
    <t>Котел водогрейный КВр – 0,63 МВт, в комплекте с вентилятором мощностью 3 КВт и дымомосом ДН-3,5</t>
  </si>
  <si>
    <t>Муниципальный контракт на замену водогрейного котла в котельной с. Ек-Никольское Октябрьского района Еврейской автономной области от 04.07.2019 №01783000024190000010</t>
  </si>
  <si>
    <t>Транспортер шлако-золоудаления универсальный скребковый длиной 29 м.</t>
  </si>
  <si>
    <t>Муниицпальный контракт на замену транспортера шлако-золоудаления в котельной «Центральная» в с.Амурзет Октябрьского района Еврейской автономной области от 04.07.2019 №0178300002419000011</t>
  </si>
  <si>
    <t>Грейдер XU GONG GR215A, двигатель № 87761196, заводской № машины (рамы) № G215A0722029, государственный регистрационный знак 6425 ЕА 79</t>
  </si>
  <si>
    <t>Свидетельство о государственной регистрации права от 24.06.2011 № 79-79-01/017/2011-992</t>
  </si>
  <si>
    <t>100 м на северо-запад в границах бывшего ТОО "Амурское" с. Озерное</t>
  </si>
  <si>
    <t>79:02:0800003:68</t>
  </si>
  <si>
    <t>Свидетельство о государственной регистрации права от 20.07.2011 № 79-79-01/006/2011-195</t>
  </si>
  <si>
    <t>Свидетельство о государственной регистрации права от 20.04.2012 № 79-79-01/005/2012-308</t>
  </si>
  <si>
    <t>Свидетльство о государственной регистрации права от 15.06.2015 №79-79/001-79/024/004/2015-1084/2</t>
  </si>
  <si>
    <t>Распоряжение главы администрации муниципального района от 04.05.2009 № 138 р</t>
  </si>
  <si>
    <t>Сковорода электрическая СЭЧ-0,25 Н, 380 В, до 45 л, 6 кВт (комбинированная)</t>
  </si>
  <si>
    <t>Распоряжение главы администрации муниципального района от 04.05.2009 № 140 р</t>
  </si>
  <si>
    <t>79:02:1300018:117</t>
  </si>
  <si>
    <t>79:02:1900001:334</t>
  </si>
  <si>
    <t>Проходная</t>
  </si>
  <si>
    <t>Теплосчетчик ТЭСМА 106.02 Ду 100/100 мм (комплект термометров сопротивления, кабель интерфейса RS-232), запорная арматура, манометры, термометры, трубы, с. Амурзет, ул. Ленина, 21к</t>
  </si>
  <si>
    <t>Теплосчетчик ТЭСМА 106.02 Ду 100/100 мм (комплект термометров сопротивления, кабель интерфейса RS-232), запорная арматура, манометры, термометры, трубы, с. Екатерино-Никольское, ул. Пограничная, 68</t>
  </si>
  <si>
    <t>Свидетельство о государственной регистрации права от 18.06.2015 №79-79/001-79/024/004/2015-1114/2</t>
  </si>
  <si>
    <t>Свидетельство о государственной регистрации права от 18.06.2015 №79-79/001-79/024/004/2015-1113/2</t>
  </si>
  <si>
    <t>Свидетельство о государственной регистрации права от 18.06.2015 №79-79/001-79/024/004/2015-1111/2</t>
  </si>
  <si>
    <t>Свидетелство о государственной регистрации права от 18.06.2015 № 79-79/001-79/024/004/2015-1115/2</t>
  </si>
  <si>
    <t>26.02.2010, 18.03.2010, 23.09.2010, 05.05.2010, 06.10.2009, 11.12.2009, 23.09.2009, 26.02.2010, 26.04.2010, 30.09.2009, 26.02.2010, 02.12.2009, 08.02.2010, 13.11.2009, 17.02.2010</t>
  </si>
  <si>
    <t>79:02:0000000:34</t>
  </si>
  <si>
    <t>земельные доли в границах бывшего совхоза "Октябрьский"</t>
  </si>
  <si>
    <t>Интерактивная доска 680 диагональ 77/195,6</t>
  </si>
  <si>
    <t>Коллекция для уроков химии</t>
  </si>
  <si>
    <t>Комплект кабинета математики</t>
  </si>
  <si>
    <t>Комплект кабинета русского языка</t>
  </si>
  <si>
    <t>Комплект оборудования и инструментария для школьного медицинского кабинета</t>
  </si>
  <si>
    <t>Оборудование и инструментарий для медицинского кабинета</t>
  </si>
  <si>
    <t>Распоряжение главы администрации муниципального района от 04.05.2009 № 136 р</t>
  </si>
  <si>
    <t>с.Екатерино-Никольское, ул.Пограничная</t>
  </si>
  <si>
    <t>79:02:1600006:50</t>
  </si>
  <si>
    <t>с.Амурзет, ул.Калинина, 61к</t>
  </si>
  <si>
    <t>79:02:1300009:3</t>
  </si>
  <si>
    <t>Казна, договор хранения с МУП "Теплоэнерго"</t>
  </si>
  <si>
    <t>Автомобиль ЗИЛ-431412 специал. поливомоечный двигатель №140853, шасси №Р3376615</t>
  </si>
  <si>
    <t>Акт о приеме-передаче групп объектов основных средств от 27.11.2017 № 75</t>
  </si>
  <si>
    <t>Казна, решение КЧС №5р от 27.02.2018 МУП "Теплоэнерго"</t>
  </si>
  <si>
    <t xml:space="preserve">Дизель-генератор SCT-15, 15 кВт, 2011 года ввода, с.Нагибово, ул.Центральная, 21к </t>
  </si>
  <si>
    <t>Термос ТВН-12, размер 1,4х0,75х0,5, количество 7 шт.</t>
  </si>
  <si>
    <t>Мотопомпа 50/150 л/мин, количество 7 шт.</t>
  </si>
  <si>
    <t>Мотопомпа 150/200 л/мин, количество 9 шт.</t>
  </si>
  <si>
    <t>Пушка тепловая дизельная, мощностью 20 кВт, количество 7 шт.</t>
  </si>
  <si>
    <t>Котел водогрейный марки КВр-1,0 Гкал, вспомогательное оборудование и материалы к нему, 2010 года ввода, с.Амурзет, ул. Калинина, 26к</t>
  </si>
  <si>
    <t>Комплект учебного и учебно-наглядного оборудования для каб. Географии</t>
  </si>
  <si>
    <t>Контрольное устройство "Меркурий"</t>
  </si>
  <si>
    <t>Монитор лазерный</t>
  </si>
  <si>
    <t>Мультимедиа проектор Epson X52</t>
  </si>
  <si>
    <t>Набор химреактивов</t>
  </si>
  <si>
    <t>Ноутбук ASUS K501J</t>
  </si>
  <si>
    <t>Учебно-наглядное оборудование для кабинета истории</t>
  </si>
  <si>
    <t>Учебно-наглядное оборудование для кабинета физики</t>
  </si>
  <si>
    <t>Доска интерактивная</t>
  </si>
  <si>
    <t>Микролаборатория для химического эксперимента</t>
  </si>
  <si>
    <t>Распоряжение главы администрации муниципального район от 07.11.2007 №418 р</t>
  </si>
  <si>
    <t>Муниципальное унитарное автотранспортное предприятие "Октябрьское" муниципального образования "Октябрьский муниципальный район" ЕАО</t>
  </si>
  <si>
    <t>с.Амурзет, пер.Невельского, 1</t>
  </si>
  <si>
    <t>Эстакада</t>
  </si>
  <si>
    <t>с.Амурзет</t>
  </si>
  <si>
    <t>Административное (Архив)</t>
  </si>
  <si>
    <t>Административное (ООО "Дальграфит")</t>
  </si>
  <si>
    <t>Насос центробежный WILLO 15 кВт, 2 шт., с.Амурзет, ул. Ленина, 21к</t>
  </si>
  <si>
    <t>Дымогарная труба, с.Амурзет, ул. Ленина, 21к</t>
  </si>
  <si>
    <t>с. Благословенное, от КТПН №218 фидер (детский сад)</t>
  </si>
  <si>
    <t>79:02:0501004:21</t>
  </si>
  <si>
    <t>Свидетелство о государственной регистрации права от 29.07.2013 № 79-79-01/020/2013-170</t>
  </si>
  <si>
    <t>79:02:1600010:83</t>
  </si>
  <si>
    <t>Дымосос ДН 6,3/1500, 2012 года ввода,  2 шт.с.Амурзет, ул. Калинина, 61 к</t>
  </si>
  <si>
    <t>Котел водогрейный КВр-063 МВт  с.Екатерино-Никольское, ул.Пограничная, 68</t>
  </si>
  <si>
    <t>Дымосос В-3,5, с.Нагибово, ул.Центральная, 21к</t>
  </si>
  <si>
    <t>Казна, Ван Баоган договор аренды № 25 д от 06.04.2015, № 79-79/001-79/024/004/2015-1187/2 от 25.06.2015</t>
  </si>
  <si>
    <t>79:02:0502004:32</t>
  </si>
  <si>
    <t>Котел водогрейный «Универсал-6», 1976 года ввода, с.Нагибово, ул. Центральная, 21к</t>
  </si>
  <si>
    <t>Свидетельство о государственной регистрации права от 15.10.2007 № 79-27-09/001/2007-278</t>
  </si>
  <si>
    <t>79:02:0501004:19</t>
  </si>
  <si>
    <t>79:02:1300009:328</t>
  </si>
  <si>
    <t>Свидетельство о государственной регистрации права от 04.03.2008 № 79-27-09/005/2008-016</t>
  </si>
  <si>
    <t>Свидетельство о государственной регистрации права от 07.03.2008 № 79-27-09/005/2008-015</t>
  </si>
  <si>
    <t>Автомобиль УАЗ-3962 фургон, 1994 года выпуска, двигатель №41780-40311996, шасси (рама) №256577</t>
  </si>
  <si>
    <t>Постановление администрации муниципального района от 31.07.2012 №155</t>
  </si>
  <si>
    <t>Котел паровой</t>
  </si>
  <si>
    <t>Станок токарный</t>
  </si>
  <si>
    <t>Раздел 3 Движимое имущество</t>
  </si>
  <si>
    <t>Земельный участок</t>
  </si>
  <si>
    <t>Накопительная емкость для запаса воды 2 куб., с.Амурзет, ул. Ленина, 21к</t>
  </si>
  <si>
    <t>Транспортер наклонный (5,5 кВт; 1000 об./мин), с.Амурзет, ул. Ленина, 21к</t>
  </si>
  <si>
    <t>Транспортер цепной горизонтальный (1,1 кВт; 1000 об./мин.), с.Амурзет, ул. Ленина, 21к</t>
  </si>
  <si>
    <t>Транспортер падающий горизонтальный (7,5 кВт; 1000 об./мин.), с.Амурзет, ул. Ленина, 21к</t>
  </si>
  <si>
    <t>Выписка из ЕГРП №79:02:2700001:151-79/001/2017-1 от 30.05.2017</t>
  </si>
  <si>
    <t>Водопроводная сеть с.Полевое</t>
  </si>
  <si>
    <t>с.Полевое, ул.Советская</t>
  </si>
  <si>
    <t>79:02:0000000:148</t>
  </si>
  <si>
    <t>Выписка из ЕГРН № 79:02:0000000:148-79/009/2018-4 от 25.12.2018</t>
  </si>
  <si>
    <t>Канализационная сеть</t>
  </si>
  <si>
    <t>79:02:2000003:285</t>
  </si>
  <si>
    <t>Выписка из ЕГРН № 79:02:2000003:285-79/009/2018-4 от 25.12.2018</t>
  </si>
  <si>
    <t>Свидетельство о государственной регистрации права от 03.09.2010 № 79-79-01/023/2010-568</t>
  </si>
  <si>
    <t>Видеопроектор "Tosfiba" + документ камера с экраном на штативе 200*150</t>
  </si>
  <si>
    <t>Компьютер ПЭВМ Е 4000В Pentium E5200</t>
  </si>
  <si>
    <t>Компьютер NeAT Prof 321</t>
  </si>
  <si>
    <t>Компьютер главный (инфор. Центр с/х)</t>
  </si>
  <si>
    <t>Ноутбук Beng R22E/K4721/R10AMD Sepron</t>
  </si>
  <si>
    <t>Ноутбук HP 550</t>
  </si>
  <si>
    <t>Персональный компьютер с програм. Обесп. И антивирусом</t>
  </si>
  <si>
    <t>Принтер лазерный 5100 (Q 186 OA) A3</t>
  </si>
  <si>
    <t>с.Нагибово, ул.Центральная, 20а, пом.3-8</t>
  </si>
  <si>
    <t>Свидетелство о государственной регистрации права от 16.09.2013 № 79-79-01/020/2013-182</t>
  </si>
  <si>
    <t>44 м. на запад от административного здания по ул. Федько, 52 с. Амурзет</t>
  </si>
  <si>
    <t>79:02:1300006:129</t>
  </si>
  <si>
    <t>Свидетельство о государственной регистрации права от 06.08.2010 № 79-79-01/024/2010-383</t>
  </si>
  <si>
    <t>2790 м. на север в границах ОС "Самара-3" бывшего совхоза "Полевской" с. Луговое</t>
  </si>
  <si>
    <t>Распоряжение администрации муниципального района от 07.11.2014 №351р "О закреплении муниципального имущества на праве оперативного управления"</t>
  </si>
  <si>
    <t>Муниципальное казенное дошкольное образовательное учреждение "Детский сад села Ручейки"</t>
  </si>
  <si>
    <t>Автомобиль ВАЗ 21150</t>
  </si>
  <si>
    <t>Автомобиль ГАЗ 3110</t>
  </si>
  <si>
    <t>Автомобиль Митцубиси Делика</t>
  </si>
  <si>
    <t xml:space="preserve">Казна, КФХ Цзэн Синь договор уступки прав аренды по договору аренды № 16д от 29.03.2012 </t>
  </si>
  <si>
    <t xml:space="preserve">Акт о приеме-передаче объекта основных средств (кроме зданий, сооружений) от 10.11.2015 №00000109, постановления правительства ЕАО от 19.10.2015 №461-пп
</t>
  </si>
  <si>
    <t>Распоряжение администрации муниципального района от 20.08.2009 №268 р</t>
  </si>
  <si>
    <t>79:02:1900001:219</t>
  </si>
  <si>
    <t>79:02:1900001:244</t>
  </si>
  <si>
    <t>79:02:1900001:272</t>
  </si>
  <si>
    <t>79:02:1900001:292</t>
  </si>
  <si>
    <t>79:02:1900001:304</t>
  </si>
  <si>
    <t>79:02:2000004:95</t>
  </si>
  <si>
    <t>79:02:2000004:83</t>
  </si>
  <si>
    <t>79:02:2000001:97</t>
  </si>
  <si>
    <t>79:02:2000003:151</t>
  </si>
  <si>
    <t>79:02:2000001:164</t>
  </si>
  <si>
    <t>Свидетельство о государственной регистрации права от 09.06.2007, № 79-27-09/001/2007-096</t>
  </si>
  <si>
    <t>с.Екатерино-Никольское, ул.Колхозная, 9</t>
  </si>
  <si>
    <t>с.Екатерино-Никольское, ул.Колхозная, 21-2</t>
  </si>
  <si>
    <t>с.Екатерино-Никольское, ул.Колхозная, 33</t>
  </si>
  <si>
    <t>с.Екатерино-Никольское, ул.Набережная, 44</t>
  </si>
  <si>
    <t>с.Екатерино-Никольское, ул.Победы, 7-1</t>
  </si>
  <si>
    <t>с.Екатерино-Никольское, ул.Победы, 7-2</t>
  </si>
  <si>
    <t>Свидетельство о государственной регистрации права от 17.08.2012 № 79-79-01/2012-689</t>
  </si>
  <si>
    <t>Свидетельство о государственной регистрации права от 15.08.2012 №79-79-01/005/2012-670</t>
  </si>
  <si>
    <t>Свидетельство о государственной регистрации права от 15.08.2012 №79-79-01/005/2012-672</t>
  </si>
  <si>
    <t>Свидетельство о государственной регистрации права от 15.08.2012 №79-79-01/005/2012-669</t>
  </si>
  <si>
    <t>Магистральная, 10 4900 м на северо-запад в границах бывшего КСПХ "Полевое" с. Луговое</t>
  </si>
  <si>
    <t>79:02:0501002:19</t>
  </si>
  <si>
    <t>Свидетельство о государственной регистрации права от 01.07.2011 № 79-79-01/026/2011-184</t>
  </si>
  <si>
    <t xml:space="preserve">Свидетельство о государственной регистрации права от 25.03.2009 № 79-27-09/005/2009-071 </t>
  </si>
  <si>
    <t>79:02:0800002:198</t>
  </si>
  <si>
    <t>АКТ приема-передачи учреждений, организаций, предприятий и имущества, в соответствии со ст. 2 № 80-З от 23.07.1997г.</t>
  </si>
  <si>
    <t>с.Амурзет, ул.Крупской, 18</t>
  </si>
  <si>
    <t>Золоуловитель ЗУ-1 с бункером – наполнителем V-1,2 м3, 2011 года ввода, с.Амурзет, ул. Ленина, 21к</t>
  </si>
  <si>
    <t>Водоумягчительная установка KFS/KWS 300 м., 2011 года ввода, с.Амурзет, ул. Ленина, 21к</t>
  </si>
  <si>
    <t>Автобус для перевозки детей Ford Transit, 2017 года выпуска, модель, номер двигателя UHR5 HC74148,  кузов номер Z6FXXXESGXHC74148</t>
  </si>
  <si>
    <t>МПО-1-01 Машина для протирки варенных продуктов (кухня)</t>
  </si>
  <si>
    <t>Мясорубка МИМ-350 (кухня)</t>
  </si>
  <si>
    <t>79:02:1300012:115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</si>
  <si>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№ 79:02:1300012:115-79/009/2019-2 от 11.12.2019</t>
  </si>
  <si>
    <t>79:02:1600006:141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</si>
  <si>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№ 79:02:1600006:141-79/009/2019-4 от 11.12.2019</t>
  </si>
  <si>
    <t>с. Амурзет, ул. Федько, 7-11</t>
  </si>
  <si>
    <t>с. Амурзет, ул. Ленина, 34-17</t>
  </si>
  <si>
    <t>с. Екатерино-Никольское, ул. Пограничная, 66-15</t>
  </si>
  <si>
    <t>79:02:1300009:412</t>
  </si>
  <si>
    <t>Выписка из Единого государственного реестра недвижимости об основных характеристиках и зарегистрированных правах на объекты недвижимости № 79:02:1300009:412-79/009/2019-2 от 11.12.2019</t>
  </si>
  <si>
    <t>с. Амурзет, ТОО «Октябрьское» урочище «Соловки»</t>
  </si>
  <si>
    <t>79:02:0502005:27</t>
  </si>
  <si>
    <t>Выписка из ЕГРН от 15.08.2019 № КУВИ-001/2019-19995524</t>
  </si>
  <si>
    <t>Компьютер NeAT проф.</t>
  </si>
  <si>
    <t xml:space="preserve">Компьютерное оборудование (системный блок, монитор, мышь) </t>
  </si>
  <si>
    <t xml:space="preserve">Мультимедиа-проектор </t>
  </si>
  <si>
    <t>Проектор</t>
  </si>
  <si>
    <t>Система для голосования, ресивер, 16 пультов управления</t>
  </si>
  <si>
    <t>Шкаф вытяжной</t>
  </si>
  <si>
    <t>Автобус ПАЗ-3205370</t>
  </si>
  <si>
    <t>Муниципальное казенное дошкольное образовательное учреждение "Детский сад "Солнышко" села Амурзет"</t>
  </si>
  <si>
    <t>Муниципальное учреждение</t>
  </si>
  <si>
    <t>ИНН</t>
  </si>
  <si>
    <t>-</t>
  </si>
  <si>
    <t>Муниципальное казенное дошкольное образовательное учреждение "Детский сад "Буратино" села Амурзет"</t>
  </si>
  <si>
    <t>Детский комплекс "Батут"</t>
  </si>
  <si>
    <t>Свидетельство о государственной регистрации права от 15.06.2015  № 79-79/001-79/024/004/2015-1088/2</t>
  </si>
  <si>
    <t xml:space="preserve"> Свидетельство о государственной регистрации права от 13.09.2016 № 79-79/001-79/051/001/2016-388/2 </t>
  </si>
  <si>
    <t>Акт о приеме-передаче групп объектов основных средств от 10.11.2016 №3</t>
  </si>
  <si>
    <t>Транспортное средство Hyundai Sonata, 2006 года выпуска, двигатель №G4GC6B64706</t>
  </si>
  <si>
    <t>Котел водогрейный КВр-063 МВт (0,5 Гкал/ч) на твердом топливе в комплекте с вентилятором радиальным, с.Екатерино-Никольское, ул.Пограничная, 68</t>
  </si>
  <si>
    <t>с.Екатерино-Никольское, ул.Пограничная, 48-2</t>
  </si>
  <si>
    <t>Кабельная линия КЛ-0,4 кВ, воздушная линия ВЛ-0,4 (от КТПП-111,фидер №2)</t>
  </si>
  <si>
    <t>Котел «Универсал-6» резервный, 1976 года ввода, с.Благословенное, ул. Школьная, 2 к</t>
  </si>
  <si>
    <t>Центробежный насос К-30/45 (7,5 кВт; 3000 об/мин), с.Благословенное, ул. Школьная, 2 к</t>
  </si>
  <si>
    <t>Дутьевой вентилятор радиальный (1,1 кВт; 1500 об./мин.), с.Благословенное, ул. Школьная, 2 к</t>
  </si>
  <si>
    <t>Свидетельство о государственной регистрации права от 20.08.2012 №79-79-01/005/2012-677</t>
  </si>
  <si>
    <t>Свидетельство государственной регистрации права от 20.08.2012 № 79-79-01/005/2012-685</t>
  </si>
  <si>
    <t>Управление сельского хозяйства администрации муниципального района муниципального образования "Октябрьский муниципальный район" ЕАО</t>
  </si>
  <si>
    <t>Отдел образования администрации муниципального района муниципального образования "Октябрьский муниципальный район" ЕАО</t>
  </si>
  <si>
    <t>Котельная ОГМ</t>
  </si>
  <si>
    <t>79:02:1300014:220</t>
  </si>
  <si>
    <t>Свидетельство о государственной регистрации права №79-79/001-79/024/004/2015-1112/2  от 18.06.2015</t>
  </si>
  <si>
    <t xml:space="preserve">Свидетельство о государственной регистрации права от 22.06.2016 №79-79/001-79/051/001/2016-126/1 </t>
  </si>
  <si>
    <t>с.Полевое, в 320м на юго-восток от д.8 по ул. 50 лет ЕАО</t>
  </si>
  <si>
    <t>79:02:2000003:291</t>
  </si>
  <si>
    <t xml:space="preserve">Свидетельство о государственной регистрации права от 08.06.2016 №79-79/001-79/051/001/2016-77/1 </t>
  </si>
  <si>
    <t>с.Амурзет, ул.Гагарина, д.58, кв.3</t>
  </si>
  <si>
    <t>79:02:1300016:15</t>
  </si>
  <si>
    <t>Накопительная емкость для запаса воды 3 куб., с.Амурзет, ул.Крупской, 1, пом.3</t>
  </si>
  <si>
    <t>Насос циркуляционный WILLO BL32/130, 2011 года ввода, с.Амурзет, ул.Крупской, 1, пом.3</t>
  </si>
  <si>
    <t>Дымогарная труба, с.Амурзет, ул.Крупской, 1, пом.3</t>
  </si>
  <si>
    <t>Муниципальное казенное дошкольное образовательное учреждение "Детский сад села Екатерино-Никольское"</t>
  </si>
  <si>
    <t>Золоуловитель ЗУ-1 с.Амурзет, ул.Ленина, 21 к</t>
  </si>
  <si>
    <t>Дымосос ДН-9N, 11 кВт с.Амурзет, ул.Ленина, 21 к</t>
  </si>
  <si>
    <t>Земельный участок (земельные доли)</t>
  </si>
  <si>
    <t>земельные доли в границах ТОО "Амурское"</t>
  </si>
  <si>
    <t>79:02:0000000:78</t>
  </si>
  <si>
    <t>20.01.2009, 13.11.2008, 29.09.2009, 29.12.2008</t>
  </si>
  <si>
    <t>Свидетельство о государственной регистрации права от 31.01.2008 № 79-27-09/005/2008-036</t>
  </si>
  <si>
    <t>с.Амурзет, ул.Крупской, 7</t>
  </si>
  <si>
    <t>Свидетельство о государственной регистрации права от 31.01.2008 № 79-27-09/005/2008-038</t>
  </si>
  <si>
    <t>с.Амурзет, ул.Крупской, 6</t>
  </si>
  <si>
    <t>Свидетельство о государственной регистрации права от 31.01.2008 № 79-27-09/005/2008-043</t>
  </si>
  <si>
    <r>
      <t xml:space="preserve">Котел КВр-0,63 МВт, 2011 года ввода, </t>
    </r>
    <r>
      <rPr>
        <b/>
        <sz val="8"/>
        <rFont val="Times New Roman"/>
        <family val="1"/>
        <charset val="204"/>
      </rPr>
      <t>с.Екатерино-Никольское, ул. Пограничная, 68</t>
    </r>
  </si>
  <si>
    <r>
      <t xml:space="preserve">Котел «Универсал-6», 1977 года ввода, 2 шт., </t>
    </r>
    <r>
      <rPr>
        <b/>
        <sz val="8"/>
        <rFont val="Times New Roman"/>
        <family val="1"/>
        <charset val="204"/>
      </rPr>
      <t>с.Амурзет, ул.Крупской, 1, пом.3</t>
    </r>
  </si>
  <si>
    <r>
      <t xml:space="preserve">Котел КВр-1,45 К в комплекте с КИП, 2012 года </t>
    </r>
    <r>
      <rPr>
        <b/>
        <sz val="8"/>
        <rFont val="Times New Roman"/>
        <family val="1"/>
        <charset val="204"/>
      </rPr>
      <t>ввода, с.Амурзет, ул. Калинина, 61 к</t>
    </r>
  </si>
  <si>
    <r>
      <t xml:space="preserve">Оборудование, 1976 года ввода, </t>
    </r>
    <r>
      <rPr>
        <b/>
        <sz val="8"/>
        <rFont val="Times New Roman"/>
        <family val="1"/>
        <charset val="204"/>
      </rPr>
      <t>с.Благословенное, ул. Школьная, 2 к</t>
    </r>
  </si>
  <si>
    <t>Подпиточный насос «КАМА», с.Нагибово, ул. Центральная, 21к</t>
  </si>
  <si>
    <t xml:space="preserve">Интерактивная доска в комплекте, в составе: 
1) интерактивная доска Interwrite DualBoard Model 1297 – 50540,00 руб.
2) проектор EPSON EB-W11H428040 – 21300,00 руб.
3) кабель SVGA HD 15m/15m 2 фильтра 20m – 512,5 руб.
4) кронштейн ARM Media PROJECTOR – 2 для проекторов, потолочный, 2 ст. накл. до 10 кг., серебристый – 1450,19 руб.
5) системный блок IRU Corp 310 AMD A4 X2 3300 FN1/NV GF210 1024 Mb/4GB/500/DVD-RW/400Bt/Win7St/Office2010 Rus Academ-14050,00 руб.
6) Монитор 23” Beng TFT G2320HDB glossy-black (2ms GTG) 16:9 FullHD DVI – 5640,00 руб.
7) Мышь (Box) MICROSOFT Ready Nouse Mas/Win USB Port ER EN/AR/CS/HU/PL/RO/RU/UK Hdwr Black (UQ 3E00004) – 280,00 руб.
8) Клавиатура Genius KB110X silver, PS/2, colour box – 260,00 руб.
9) Сетевой фильтр 5,0 м. – 180,00 руб.
Колонки Jetbalahce JB 261 2.0 черные 20 W – 950,00 руб.
</t>
  </si>
  <si>
    <t>79:02:0603002:43</t>
  </si>
  <si>
    <t>Свидетельство о государственной регистрации права от 01.07.2011 № 79-79-01/026/2011-182</t>
  </si>
  <si>
    <t>Стол СР-1М/32 Д 024, инвентарный номер №010.6.0028</t>
  </si>
  <si>
    <t>Распоряжение администрации муниципального района от 10.09.2014 №280 р «О передаче муниципального имущества в безвозмездное пользование», акта о приеме-передаче групп объектов основных средств (кроме зданий, сооружений) от 10.09.2014 №4</t>
  </si>
  <si>
    <t>Кресло КР-2А №1240, инвентарный номер №010.6.0172</t>
  </si>
  <si>
    <t>Стол СР-3А №14363, инвентарный номер №010.6.0122</t>
  </si>
  <si>
    <t>Компьютер Samsung S 20 C300BL, инвентарный номер №013.4.0286</t>
  </si>
  <si>
    <t>Муниципальное казенное учреждение "Межпоселенческий центр культуры и досуга" муниципального образования "Октябрьский муниципальный район" ЕАО</t>
  </si>
  <si>
    <t>Муниципальное унитарное предприятие "Редакция газеты "Октябрьские зори" муниципального образования "Октябрьский муниципальный район" ЕАО</t>
  </si>
  <si>
    <t>Муниципальное унитарное предприятие</t>
  </si>
  <si>
    <t>с. Амурзет, в районе водонапорной башни "Солнышко"</t>
  </si>
  <si>
    <t>в 1930 м. на юго-восток от ориентира с.Самара, в границах бывшего СХПК "Самарский"</t>
  </si>
  <si>
    <t>79:02:0000000:111</t>
  </si>
  <si>
    <t xml:space="preserve">Свидетельство о государственной регистрации права от 01.07.2011 № 79-79-01/026/2011-183 </t>
  </si>
  <si>
    <t>Магистральная, 10 5200 м на северо-восток в границах бывшего КСПХ "Полевое" с. Луговое</t>
  </si>
  <si>
    <t>79:02:0800002:205</t>
  </si>
  <si>
    <t>Свидетельство о государственной регистрации права от 25.03.2009 № 79-27-09/005/2009-053</t>
  </si>
  <si>
    <t>79:02:0800002:199</t>
  </si>
  <si>
    <t>Библиотечный фонд</t>
  </si>
  <si>
    <t>Интерактивная доска</t>
  </si>
  <si>
    <t>Интерактивный аппаратно-программный комплекс</t>
  </si>
  <si>
    <t>Кабинет биологии</t>
  </si>
  <si>
    <t>с. Амурзет, ПЧ-2</t>
  </si>
  <si>
    <t>с. Амурзет, в районе котельной ЦДТ</t>
  </si>
  <si>
    <t>Свидетельство о государственной регистрации права от 22.08.2012 №79-79-01/005/2012-688</t>
  </si>
  <si>
    <t>Воздушная линия ВЛ-0,4 кВ, фидер №1 от ТП-286</t>
  </si>
  <si>
    <t>с. Амурзет ул. Пограничная, в районе бывшего ХПП</t>
  </si>
  <si>
    <t>с. Амурзет ул. Ленина 20</t>
  </si>
  <si>
    <t>Свидетельство о государственной регистрации права от 17.08.2012 № 79-79-01/005/2012-690</t>
  </si>
  <si>
    <t xml:space="preserve">79-79-01/022/2011-084 </t>
  </si>
  <si>
    <t>79:02:0800002:194</t>
  </si>
  <si>
    <t>Свидетельство о государственной регистрации права от 20.09.2009 № 79-27-09/005/2009-120</t>
  </si>
  <si>
    <t>земельная доля 1/26</t>
  </si>
  <si>
    <t>Социальное</t>
  </si>
  <si>
    <t>Волга ГАЗ 3102 легковой седан, 1998 г.в. А014СЕ79</t>
  </si>
  <si>
    <t>Насос фекальный (сточно-динамический) 11-СД-800000ПС в нежилом здании (КНС №1), 2014 г.в.</t>
  </si>
  <si>
    <t xml:space="preserve">Газораспределительная установка №1 </t>
  </si>
  <si>
    <t>сооружение газохимического комплекса</t>
  </si>
  <si>
    <t>с.Амурзет, ул. Калинина, во дворе дома 26</t>
  </si>
  <si>
    <t>79:02:1300017:489</t>
  </si>
  <si>
    <t>Выписка из ЕГРН № 79:02:1300017:489-79/001/2017-1  от 12.04.2017</t>
  </si>
  <si>
    <t xml:space="preserve">Газораспределительная установка №2 </t>
  </si>
  <si>
    <t>с.Амурзет, ул. Крупской во дворе дома 18</t>
  </si>
  <si>
    <t>79:02:1300016:522</t>
  </si>
  <si>
    <t>Выписка из ЕГРН № 79:02:1300016:522-79/001/2017-1  от 12.04.2017</t>
  </si>
  <si>
    <t>Газораспределительная установка №3</t>
  </si>
  <si>
    <t>с.Амурзет, ул. Дзержинского во дворе дома 3</t>
  </si>
  <si>
    <t>79:02:1300009:468</t>
  </si>
  <si>
    <t xml:space="preserve">Выписка из ЕГРН № 79:02:1300009:468-79/001/2017-1  от 11.04.2017 </t>
  </si>
  <si>
    <t>Канализационная сеть с. Амурзет</t>
  </si>
  <si>
    <t>сооружение канализации</t>
  </si>
  <si>
    <t>79:02:0000000:151</t>
  </si>
  <si>
    <t>Выписка из ЕГРН № 79:02:0000000:151-79/001/2017-1  от 12.04.2017</t>
  </si>
  <si>
    <t>Канализационная сеть с. Екатерино-Никольское</t>
  </si>
  <si>
    <t>с.Екатерино-Никольское</t>
  </si>
  <si>
    <t>79:02:0000000:150</t>
  </si>
  <si>
    <t>Выписка из ЕГРН № 79:02:0000000:150-79/001/2017-1  от 11.04.2017</t>
  </si>
  <si>
    <t>Акт приемки-передачи материальных запасов от 30.01.2018 № 74</t>
  </si>
  <si>
    <t>с. Амурзет, ул. Почтовая, д.16, кв.2</t>
  </si>
  <si>
    <t>79:02:1300018:30</t>
  </si>
  <si>
    <t>с. Амурзет, ул. Почтовая, д.16, кв.3</t>
  </si>
  <si>
    <t>79:02:1300018:31</t>
  </si>
  <si>
    <t>с. Амурзет, ул. Почтовая, д.16, кв.5</t>
  </si>
  <si>
    <t>79:02:1300018:33</t>
  </si>
  <si>
    <t>с. Амурзет, ул. Почтовая, д.16, кв.4</t>
  </si>
  <si>
    <t>79:02:1300018:32</t>
  </si>
  <si>
    <t>с. Амурзет, ул. Гагарина, д.148, кв.1</t>
  </si>
  <si>
    <t>79:02:1300004:25</t>
  </si>
  <si>
    <t>с. Амурзет, ул. Федько, д.64, кв.3</t>
  </si>
  <si>
    <t>79:02:1300006:36</t>
  </si>
  <si>
    <t>с. Амурзет, ул. Федько, д.64, кв.4</t>
  </si>
  <si>
    <t>79:02:1300006:25</t>
  </si>
  <si>
    <t>с.Амурзет, ул.Калинина, 58-27</t>
  </si>
  <si>
    <t>79:02:1300007:257</t>
  </si>
  <si>
    <t>Котел КВр-1,0 кВр с вентилятором дутьевым центробежным одностороннего всасывания с.Амурзет ул. Федько, 9к</t>
  </si>
  <si>
    <t>Насос WILLO-BL 65/170 с.Амурзет ул. Федько, 9к</t>
  </si>
  <si>
    <t>Насос WILLO с.Амурзет ул. Федько, 9к</t>
  </si>
  <si>
    <t>Автомобиль УАЗ-3962 грузовой фургон, 1997 года выпуска А517ВК 79</t>
  </si>
  <si>
    <t>Ковер для самбо 6х6м (борцовый)</t>
  </si>
  <si>
    <t>Пианино "Михаил Глинка" 2шт.</t>
  </si>
  <si>
    <t>Товарная накладная от 17.06.2019 №628</t>
  </si>
  <si>
    <t>Казна, ООО "Октябрьское" договор аренды № 54д от 18.10.2019</t>
  </si>
  <si>
    <t>Казна, ООО "Октябрьское" договор аренды №55д от 18.10.2019</t>
  </si>
  <si>
    <t>Казна, ООО "Октябрьское" договор аренды № 52д от18.10.2019</t>
  </si>
  <si>
    <t>Казна, ООО "Октябрьское" договор аренды №53д от 18.10.2019</t>
  </si>
  <si>
    <t>Казна, ООО "Октябрьское" договор аренды № 56д от 18.10.2019</t>
  </si>
  <si>
    <t>Казна, ООО "Октябрьское" договор аренды № 51д от 18.10.2019</t>
  </si>
  <si>
    <t>Казна, КФХ Абдылдаев Б.Н. договор аренды № 19д от 24.05.2019</t>
  </si>
  <si>
    <t>Казна, КФХ Ширинова Т.Я.о. договор аренды №17д от 17.05.2019</t>
  </si>
  <si>
    <t xml:space="preserve">Казна, Григорьев А.И. договор аренды  № 47д от 06.11.2018   </t>
  </si>
  <si>
    <t>Казна, КФХ Бабченко В.М. договор аренды № 26д от 07.05.2013</t>
  </si>
  <si>
    <t xml:space="preserve">Казна, Григорьев А.Г. договор аренды от 06.11.2018 №46д </t>
  </si>
  <si>
    <t>Казна, КФХ Ширинова Т.Я.о. договор аренды №18д от 17.05.2019</t>
  </si>
  <si>
    <t xml:space="preserve">Казна, ООО "Терра" договор переуступки прав по договору аренды № 11д от 28.04.2011 </t>
  </si>
  <si>
    <t>Казна, ООО "Терра" договор переуступки прав по договору аренды № 11д от 28.04.2011</t>
  </si>
  <si>
    <t>Казна, КФХ Вульф Е.В. Договор переуступки прав по договору аренды от 06.06.2011 №14д</t>
  </si>
  <si>
    <t>Казна, КФХ Семеновский П.Н. договор аренды № 9д от 10.02.2016</t>
  </si>
  <si>
    <t>Казна, КФХ Вульф Е.В. договор аренды № 11д от 25.03.2019</t>
  </si>
  <si>
    <t>Казна, КФХ Парамонов Р.А, договор аренды № 40д от 10.10.2018</t>
  </si>
  <si>
    <t>Казна, ООО "ДВК Сельхозсоюз" договор аренды от 10.05.2016 №27д</t>
  </si>
  <si>
    <t xml:space="preserve">Казна, КФХ Абдылдаев Б.Н. договор аренды № 11д от 20.02.2013 </t>
  </si>
  <si>
    <t>Казна, КФХ Юрченко Т.Д. договор аренды № 28д от 28.07.2011</t>
  </si>
  <si>
    <t>Казна, КФХ Юрченко Т.Д. договор аренды № 30д от 15.08.2011</t>
  </si>
  <si>
    <t>Казна, КФХ Парамонова Р.А. договор аренды №13д от 01.04.2019</t>
  </si>
  <si>
    <t>Казна, ООО "Большая земля" договор аренды № 42д от 28.10.2011</t>
  </si>
  <si>
    <t>Казна, КФХ Парамонова Р.А. переуступка по договору аренды № 55д от 10.12.2013</t>
  </si>
  <si>
    <t>Казна, КФХ Парамонова Р.А. договор аренды №60д от 24.12.2019</t>
  </si>
  <si>
    <t>Казна, КФХ Парамонов Р.А. договор аренды от 06.07.2018 №25д</t>
  </si>
  <si>
    <t>Казна, ИП Онащенко Е.В. переуступка права аренды  по договору аренды  № 9д от 18.02.2013</t>
  </si>
  <si>
    <t>Казна, КФХ Вульфа Е.В. Договор переуступки прав по договору аренды № 35д от 18.07.2012</t>
  </si>
  <si>
    <t>Казна, КФХ Юрченко Т.Д.  договор аренды № 30д от 15.08.2011</t>
  </si>
  <si>
    <t xml:space="preserve">Казна, договор переуступки прав КФХ Цзэн Синь по договору аренды № 6д от 27.01.2012 </t>
  </si>
  <si>
    <t>Казна, КФХ Юрченко Т.Д. договор аренды № 34д от 06.09.2011</t>
  </si>
  <si>
    <t>Казна, КФХ Бабченко В.М. договор аренды №13д от 20.02.2014</t>
  </si>
  <si>
    <t>Казна, КФХ Юрченко Т.Д. договор аренды №53 д от 20.11.2013</t>
  </si>
  <si>
    <t>Казна, КФХ Бодров А.В. Договор аренды №4д от 20.01.2014</t>
  </si>
  <si>
    <t>Казна, КФХ Якимова Н.Б. договор аренды №4д от 06.02.2019</t>
  </si>
  <si>
    <t>Казна, КФХ Якимова Н.Б. договор аренды №5д от 06.02.2019</t>
  </si>
  <si>
    <t>Казна, ООО "Да Син" договор аренды №21д от 27.05.2019</t>
  </si>
  <si>
    <t xml:space="preserve">Казна, ООО "Да Син"договор аренды от 25.04.2018 №11д </t>
  </si>
  <si>
    <t>Договор поставки от 08.11.2019 №01783000024190000028</t>
  </si>
  <si>
    <t xml:space="preserve">Казна </t>
  </si>
  <si>
    <t>Казна, договор аренды №95д от 01.09.2016 Козин  Н.А., Козина Н.Н.</t>
  </si>
  <si>
    <t>Казна, договор аренды №94д от 01.09.2016 Козин Н.А., Козина Н.Н.</t>
  </si>
  <si>
    <t>Распоряжение администрации муниципального района от 04.03.2019 №58р</t>
  </si>
  <si>
    <t>Оборудование и инструментарий для медицинского кабинета по частям</t>
  </si>
  <si>
    <t>Спортивная площадка</t>
  </si>
  <si>
    <t>Учебно-лабораторное оборудование для начальных классов "Аристотель"</t>
  </si>
  <si>
    <t>Насос циркуляционный WILLO BL40/120, 2011 года ввода, с.Амурзет, ул.Ленина, 98к</t>
  </si>
  <si>
    <t>с.Амурзет, ул.Гагарина, 82, пом.1-5</t>
  </si>
  <si>
    <t>с.Амурзет, ул.Гагарина, 82, пом.6-8</t>
  </si>
  <si>
    <t>с.Амурзет, ул.Гагарина, 82, пом.9-18</t>
  </si>
  <si>
    <t xml:space="preserve">Материалы для участка трубопровода холодного водоснабжения, горячего водоснабжения, отопления от колодца ТК 5 до ТК 7А котельной «Солнышко» с. Амурзет, протяженностью 116 м. </t>
  </si>
  <si>
    <t>Компьютер Maxtor (MBGA-8P11000M)</t>
  </si>
  <si>
    <t>Ремкомплект цепи Р-2-80-290 длиной 16 м.</t>
  </si>
  <si>
    <t>Стальной короб 445*305 мм длиной 8м</t>
  </si>
  <si>
    <t>Муниципальный контракт от 29.10.2019 №б/н</t>
  </si>
  <si>
    <t>Дымогарная труба</t>
  </si>
  <si>
    <t>Насос ЭЦВ-6-10-110 в скважине №1 с.Амурзет, улЛенина, д.33б</t>
  </si>
  <si>
    <t>Дизель-генератор SCT-10, 10 кВт, 2011 года ввода, с.Амурзет, ул.Ленина, д.33с</t>
  </si>
  <si>
    <t>79:02:1600010:213</t>
  </si>
  <si>
    <t>Выписка из ЕГРН от 11.10.2019 №79:02:1600010:213-79/009/2019-1</t>
  </si>
  <si>
    <t>79:02:1600010:212</t>
  </si>
  <si>
    <t>Выписка из ЕГРН от 11.10.2019 №79:02:1600010:212-79/009/2019-1</t>
  </si>
  <si>
    <t>ГАЗ-САЗ</t>
  </si>
  <si>
    <t>Договор купли-продажи от 06.07.2016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</si>
</sst>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</font>
    <font>
      <b/>
      <sz val="8"/>
      <color indexed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distributed" wrapText="1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distributed"/>
    </xf>
    <xf numFmtId="0" fontId="0" fillId="0" borderId="1" xfId="0" applyFill="1" applyBorder="1" applyAlignment="1">
      <alignment horizontal="justify" vertical="distributed"/>
    </xf>
    <xf numFmtId="0" fontId="3" fillId="0" borderId="1" xfId="0" applyFont="1" applyFill="1" applyBorder="1" applyAlignment="1">
      <alignment horizontal="justify" vertical="distributed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distributed"/>
    </xf>
    <xf numFmtId="2" fontId="3" fillId="0" borderId="1" xfId="0" applyNumberFormat="1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justify" vertic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distributed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2" fontId="0" fillId="0" borderId="0" xfId="0" applyNumberFormat="1" applyFill="1"/>
    <xf numFmtId="2" fontId="2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justify" vertical="distributed"/>
    </xf>
    <xf numFmtId="0" fontId="8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14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horizontal="justify" vertical="distributed"/>
    </xf>
    <xf numFmtId="14" fontId="0" fillId="0" borderId="0" xfId="0" applyNumberFormat="1" applyFill="1" applyAlignment="1">
      <alignment horizontal="justify" vertical="distributed"/>
    </xf>
    <xf numFmtId="0" fontId="2" fillId="0" borderId="0" xfId="0" applyFont="1" applyFill="1" applyAlignment="1">
      <alignment horizontal="center" vertical="distributed"/>
    </xf>
    <xf numFmtId="14" fontId="2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10" fillId="0" borderId="0" xfId="0" applyFont="1" applyFill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2" fontId="0" fillId="0" borderId="0" xfId="0" applyNumberFormat="1" applyFill="1" applyAlignment="1">
      <alignment horizontal="center" vertical="distributed"/>
    </xf>
    <xf numFmtId="1" fontId="2" fillId="0" borderId="1" xfId="0" applyNumberFormat="1" applyFont="1" applyFill="1" applyBorder="1" applyAlignment="1">
      <alignment horizontal="justify" vertical="distributed" wrapText="1"/>
    </xf>
    <xf numFmtId="0" fontId="2" fillId="0" borderId="1" xfId="0" applyFont="1" applyFill="1" applyBorder="1" applyAlignment="1">
      <alignment horizontal="center" vertical="distributed" wrapText="1"/>
    </xf>
    <xf numFmtId="2" fontId="2" fillId="0" borderId="1" xfId="0" applyNumberFormat="1" applyFont="1" applyFill="1" applyBorder="1" applyAlignment="1">
      <alignment horizontal="center" vertical="distributed" wrapText="1"/>
    </xf>
    <xf numFmtId="14" fontId="2" fillId="0" borderId="1" xfId="0" applyNumberFormat="1" applyFont="1" applyFill="1" applyBorder="1" applyAlignment="1">
      <alignment horizontal="justify" vertical="distributed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/>
    <xf numFmtId="14" fontId="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2" fontId="1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justify"/>
    </xf>
    <xf numFmtId="46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justify" vertical="distributed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distributed" wrapText="1"/>
    </xf>
    <xf numFmtId="0" fontId="2" fillId="2" borderId="1" xfId="0" applyFont="1" applyFill="1" applyBorder="1" applyAlignment="1">
      <alignment horizontal="justify" vertical="distributed" wrapText="1"/>
    </xf>
    <xf numFmtId="0" fontId="2" fillId="2" borderId="1" xfId="0" applyFont="1" applyFill="1" applyBorder="1" applyAlignment="1">
      <alignment horizontal="center" vertical="distributed" wrapText="1"/>
    </xf>
    <xf numFmtId="2" fontId="2" fillId="2" borderId="1" xfId="0" applyNumberFormat="1" applyFont="1" applyFill="1" applyBorder="1" applyAlignment="1">
      <alignment horizontal="center" vertical="distributed" wrapText="1"/>
    </xf>
    <xf numFmtId="14" fontId="2" fillId="2" borderId="1" xfId="0" applyNumberFormat="1" applyFont="1" applyFill="1" applyBorder="1" applyAlignment="1">
      <alignment horizontal="justify" vertical="distributed" wrapText="1"/>
    </xf>
    <xf numFmtId="0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1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4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justify" vertical="distributed"/>
    </xf>
    <xf numFmtId="14" fontId="2" fillId="0" borderId="1" xfId="0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distributed" wrapText="1"/>
    </xf>
    <xf numFmtId="0" fontId="2" fillId="0" borderId="1" xfId="0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distributed" wrapText="1"/>
    </xf>
    <xf numFmtId="0" fontId="2" fillId="0" borderId="1" xfId="0" applyFont="1" applyFill="1" applyBorder="1"/>
    <xf numFmtId="0" fontId="15" fillId="0" borderId="1" xfId="0" applyFont="1" applyFill="1" applyBorder="1" applyAlignment="1">
      <alignment horizontal="center" vertical="distributed" wrapText="1"/>
    </xf>
    <xf numFmtId="0" fontId="0" fillId="0" borderId="4" xfId="0" applyFill="1" applyBorder="1" applyAlignment="1">
      <alignment horizontal="justify" vertical="distributed"/>
    </xf>
    <xf numFmtId="0" fontId="2" fillId="0" borderId="1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wrapText="1" shrinkToFit="1"/>
    </xf>
    <xf numFmtId="0" fontId="1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2" fontId="2" fillId="0" borderId="0" xfId="0" applyNumberFormat="1" applyFont="1" applyFill="1"/>
    <xf numFmtId="2" fontId="3" fillId="0" borderId="1" xfId="0" applyNumberFormat="1" applyFont="1" applyFill="1" applyBorder="1" applyAlignment="1">
      <alignment wrapText="1"/>
    </xf>
    <xf numFmtId="0" fontId="8" fillId="3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1" fontId="2" fillId="0" borderId="1" xfId="0" applyNumberFormat="1" applyFont="1" applyFill="1" applyBorder="1" applyAlignment="1"/>
    <xf numFmtId="14" fontId="2" fillId="0" borderId="1" xfId="0" applyNumberFormat="1" applyFont="1" applyFill="1" applyBorder="1" applyAlignment="1"/>
    <xf numFmtId="0" fontId="4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distributed" wrapText="1"/>
    </xf>
    <xf numFmtId="0" fontId="5" fillId="0" borderId="1" xfId="0" applyFont="1" applyFill="1" applyBorder="1" applyAlignment="1">
      <alignment horizontal="center" vertical="distributed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ndarenko%20EV\Desktop\&#1052;&#1086;&#1080;%20&#1076;&#1086;&#1082;&#1091;&#1084;&#1077;&#1085;&#1090;&#1099;\&#1056;&#1077;&#1077;&#1089;&#1090;&#1088;%20&#1084;&#1091;&#1085;&#1080;&#1094;&#1080;&#1087;&#1072;&#1083;&#1100;&#1085;&#1086;&#1081;%20&#1089;&#1086;&#1073;&#1089;&#1090;&#1074;&#1077;&#1085;&#1085;&#1086;&#1089;&#1090;&#1080;\&#1048;&#1082;&#1083;&#1102;&#1095;&#1077;&#1085;&#1080;&#1077;%20&#1080;&#1079;%20&#1088;&#1077;&#1077;&#1089;&#1090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ndarenko%20EV\Desktop\&#1052;&#1086;&#1080;%20&#1076;&#1086;&#1082;&#1091;&#1084;&#1077;&#1085;&#1090;&#1099;\&#1056;&#1077;&#1077;&#1089;&#1090;&#1088;%20&#1084;&#1091;&#1085;&#1080;&#1094;&#1080;&#1087;&#1072;&#1083;&#1100;&#1085;&#1086;&#1081;%20&#1089;&#1086;&#1073;&#1089;&#1090;&#1074;&#1077;&#1085;&#1085;&#1086;&#1089;&#1090;&#1080;\&#1048;&#1089;&#1082;&#1083;&#1102;&#1095;&#1077;&#1085;&#1080;&#1077;%20&#1076;&#1074;&#1080;&#1078;&#1080;&#108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жилые"/>
      <sheetName val="зем. уч."/>
      <sheetName val="жилые"/>
      <sheetName val="движимое"/>
      <sheetName val="учреждения"/>
    </sheetNames>
    <sheetDataSet>
      <sheetData sheetId="0" refreshError="1"/>
      <sheetData sheetId="1">
        <row r="1">
          <cell r="B1">
            <v>79050147</v>
          </cell>
        </row>
        <row r="3">
          <cell r="B3">
            <v>79050150</v>
          </cell>
        </row>
        <row r="4">
          <cell r="B4">
            <v>79050174</v>
          </cell>
        </row>
        <row r="15">
          <cell r="B15">
            <v>79050189</v>
          </cell>
        </row>
        <row r="16">
          <cell r="B16">
            <v>79050193</v>
          </cell>
        </row>
        <row r="17">
          <cell r="B17">
            <v>79050205</v>
          </cell>
        </row>
        <row r="18">
          <cell r="B18">
            <v>79050227</v>
          </cell>
        </row>
      </sheetData>
      <sheetData sheetId="2" refreshError="1"/>
      <sheetData sheetId="3">
        <row r="1">
          <cell r="B1">
            <v>79050429</v>
          </cell>
        </row>
        <row r="12">
          <cell r="B12">
            <v>79050410</v>
          </cell>
        </row>
      </sheetData>
      <sheetData sheetId="4">
        <row r="1">
          <cell r="B1">
            <v>79050483</v>
          </cell>
        </row>
        <row r="2">
          <cell r="B2">
            <v>79050487</v>
          </cell>
        </row>
        <row r="3">
          <cell r="B3">
            <v>79050508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>
            <v>79050343</v>
          </cell>
        </row>
        <row r="5">
          <cell r="B5">
            <v>79050398</v>
          </cell>
        </row>
        <row r="10">
          <cell r="B10">
            <v>79050434</v>
          </cell>
        </row>
        <row r="20">
          <cell r="B20">
            <v>79050599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409"/>
  <sheetViews>
    <sheetView zoomScale="115" zoomScaleNormal="115" zoomScaleSheetLayoutView="145" workbookViewId="0">
      <pane xSplit="25230"/>
      <selection activeCell="I46" sqref="I46"/>
      <selection pane="topRight" activeCell="D4" sqref="D4"/>
    </sheetView>
  </sheetViews>
  <sheetFormatPr defaultRowHeight="11.25" x14ac:dyDescent="0.2"/>
  <cols>
    <col min="1" max="1" width="4.28515625" style="64" customWidth="1"/>
    <col min="2" max="2" width="7.85546875" style="64" customWidth="1"/>
    <col min="3" max="3" width="11" style="64" customWidth="1"/>
    <col min="4" max="4" width="15.42578125" style="64" customWidth="1"/>
    <col min="5" max="5" width="12.42578125" style="64" customWidth="1"/>
    <col min="6" max="6" width="14.140625" style="64" customWidth="1"/>
    <col min="7" max="7" width="7.42578125" style="64" customWidth="1"/>
    <col min="8" max="8" width="6.5703125" style="64" customWidth="1"/>
    <col min="9" max="9" width="13.28515625" style="85" customWidth="1"/>
    <col min="10" max="10" width="14.28515625" style="85" customWidth="1"/>
    <col min="11" max="11" width="12.42578125" style="85" customWidth="1"/>
    <col min="12" max="12" width="10.7109375" style="64" customWidth="1"/>
    <col min="13" max="13" width="36.28515625" style="64" customWidth="1"/>
    <col min="14" max="14" width="39" style="64" customWidth="1"/>
    <col min="15" max="16384" width="9.140625" style="64"/>
  </cols>
  <sheetData>
    <row r="1" spans="1:14" ht="18" customHeight="1" x14ac:dyDescent="0.25">
      <c r="A1" s="116" t="s">
        <v>1369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ht="110.25" customHeight="1" x14ac:dyDescent="0.2">
      <c r="A2" s="65" t="s">
        <v>1378</v>
      </c>
      <c r="B2" s="65" t="s">
        <v>1379</v>
      </c>
      <c r="C2" s="65" t="s">
        <v>188</v>
      </c>
      <c r="D2" s="65" t="s">
        <v>443</v>
      </c>
      <c r="E2" s="65" t="s">
        <v>438</v>
      </c>
      <c r="F2" s="65" t="s">
        <v>393</v>
      </c>
      <c r="G2" s="65" t="s">
        <v>1164</v>
      </c>
      <c r="H2" s="65" t="s">
        <v>615</v>
      </c>
      <c r="I2" s="66" t="s">
        <v>439</v>
      </c>
      <c r="J2" s="66" t="s">
        <v>440</v>
      </c>
      <c r="K2" s="66" t="s">
        <v>441</v>
      </c>
      <c r="L2" s="65" t="s">
        <v>394</v>
      </c>
      <c r="M2" s="67" t="s">
        <v>151</v>
      </c>
      <c r="N2" s="67" t="s">
        <v>152</v>
      </c>
    </row>
    <row r="3" spans="1:14" ht="15.75" x14ac:dyDescent="0.25">
      <c r="A3" s="119" t="s">
        <v>390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1:14" ht="33.75" x14ac:dyDescent="0.2">
      <c r="A4" s="67">
        <v>1</v>
      </c>
      <c r="B4" s="68">
        <v>79050001</v>
      </c>
      <c r="C4" s="67" t="s">
        <v>442</v>
      </c>
      <c r="D4" s="67" t="s">
        <v>1387</v>
      </c>
      <c r="E4" s="67" t="s">
        <v>1388</v>
      </c>
      <c r="F4" s="67" t="s">
        <v>1389</v>
      </c>
      <c r="G4" s="67">
        <v>413.1</v>
      </c>
      <c r="H4" s="67">
        <v>1962</v>
      </c>
      <c r="I4" s="69">
        <v>1610284.79</v>
      </c>
      <c r="J4" s="69">
        <v>1610284.79</v>
      </c>
      <c r="K4" s="69">
        <v>2960240.58</v>
      </c>
      <c r="L4" s="70">
        <v>36425</v>
      </c>
      <c r="M4" s="67" t="s">
        <v>616</v>
      </c>
      <c r="N4" s="67" t="s">
        <v>39</v>
      </c>
    </row>
    <row r="5" spans="1:14" ht="33.75" x14ac:dyDescent="0.2">
      <c r="A5" s="67">
        <f>1+A4</f>
        <v>2</v>
      </c>
      <c r="B5" s="68">
        <f>B4+1</f>
        <v>79050002</v>
      </c>
      <c r="C5" s="67" t="s">
        <v>818</v>
      </c>
      <c r="D5" s="67" t="s">
        <v>1387</v>
      </c>
      <c r="E5" s="67" t="s">
        <v>1051</v>
      </c>
      <c r="F5" s="67" t="s">
        <v>881</v>
      </c>
      <c r="G5" s="67">
        <v>57.4</v>
      </c>
      <c r="H5" s="67">
        <v>1963</v>
      </c>
      <c r="I5" s="69">
        <v>44795.88</v>
      </c>
      <c r="J5" s="69">
        <v>44795.88</v>
      </c>
      <c r="K5" s="69">
        <v>570582.98</v>
      </c>
      <c r="L5" s="70">
        <v>36425</v>
      </c>
      <c r="M5" s="71" t="s">
        <v>1689</v>
      </c>
      <c r="N5" s="67" t="s">
        <v>39</v>
      </c>
    </row>
    <row r="6" spans="1:14" ht="33.75" x14ac:dyDescent="0.2">
      <c r="A6" s="67">
        <f t="shared" ref="A6:A38" si="0">1+A5</f>
        <v>3</v>
      </c>
      <c r="B6" s="68">
        <f t="shared" ref="B6:B35" si="1">B5+1</f>
        <v>79050003</v>
      </c>
      <c r="C6" s="67" t="s">
        <v>818</v>
      </c>
      <c r="D6" s="67" t="s">
        <v>638</v>
      </c>
      <c r="E6" s="67" t="s">
        <v>300</v>
      </c>
      <c r="F6" s="67" t="s">
        <v>973</v>
      </c>
      <c r="G6" s="67">
        <v>31</v>
      </c>
      <c r="H6" s="67">
        <v>1962</v>
      </c>
      <c r="I6" s="69">
        <v>15638</v>
      </c>
      <c r="J6" s="69">
        <v>15638</v>
      </c>
      <c r="K6" s="69">
        <v>196385.28</v>
      </c>
      <c r="L6" s="70">
        <v>39225</v>
      </c>
      <c r="M6" s="67" t="s">
        <v>946</v>
      </c>
      <c r="N6" s="67" t="s">
        <v>39</v>
      </c>
    </row>
    <row r="7" spans="1:14" ht="33.75" x14ac:dyDescent="0.2">
      <c r="A7" s="67">
        <f t="shared" si="0"/>
        <v>4</v>
      </c>
      <c r="B7" s="68">
        <v>79050005</v>
      </c>
      <c r="C7" s="67" t="s">
        <v>442</v>
      </c>
      <c r="D7" s="67" t="s">
        <v>619</v>
      </c>
      <c r="E7" s="67" t="s">
        <v>620</v>
      </c>
      <c r="F7" s="67" t="s">
        <v>1100</v>
      </c>
      <c r="G7" s="67">
        <v>401.9</v>
      </c>
      <c r="H7" s="67">
        <v>1965</v>
      </c>
      <c r="I7" s="69">
        <v>185793</v>
      </c>
      <c r="J7" s="69">
        <f>I7</f>
        <v>185793</v>
      </c>
      <c r="K7" s="69">
        <v>2626794.16</v>
      </c>
      <c r="L7" s="70">
        <v>39910</v>
      </c>
      <c r="M7" s="67" t="s">
        <v>1041</v>
      </c>
      <c r="N7" s="67" t="s">
        <v>1042</v>
      </c>
    </row>
    <row r="8" spans="1:14" ht="45" x14ac:dyDescent="0.2">
      <c r="A8" s="67">
        <f t="shared" si="0"/>
        <v>5</v>
      </c>
      <c r="B8" s="68">
        <f t="shared" si="1"/>
        <v>79050006</v>
      </c>
      <c r="C8" s="67" t="s">
        <v>442</v>
      </c>
      <c r="D8" s="67" t="s">
        <v>1043</v>
      </c>
      <c r="E8" s="67" t="s">
        <v>1044</v>
      </c>
      <c r="F8" s="67" t="s">
        <v>1099</v>
      </c>
      <c r="G8" s="67">
        <v>190.7</v>
      </c>
      <c r="H8" s="67">
        <v>1972</v>
      </c>
      <c r="I8" s="69">
        <v>176448</v>
      </c>
      <c r="J8" s="69">
        <f>I8</f>
        <v>176448</v>
      </c>
      <c r="K8" s="69">
        <v>1577029.88</v>
      </c>
      <c r="L8" s="70">
        <v>39910</v>
      </c>
      <c r="M8" s="67" t="s">
        <v>282</v>
      </c>
      <c r="N8" s="67" t="s">
        <v>1309</v>
      </c>
    </row>
    <row r="9" spans="1:14" ht="33.75" x14ac:dyDescent="0.2">
      <c r="A9" s="67">
        <f t="shared" si="0"/>
        <v>6</v>
      </c>
      <c r="B9" s="68">
        <f t="shared" si="1"/>
        <v>79050007</v>
      </c>
      <c r="C9" s="67" t="s">
        <v>1390</v>
      </c>
      <c r="D9" s="67" t="s">
        <v>1043</v>
      </c>
      <c r="E9" s="67" t="s">
        <v>1228</v>
      </c>
      <c r="F9" s="67" t="s">
        <v>1093</v>
      </c>
      <c r="G9" s="67">
        <f>212-24</f>
        <v>188</v>
      </c>
      <c r="H9" s="67">
        <v>1975</v>
      </c>
      <c r="I9" s="69">
        <v>271818</v>
      </c>
      <c r="J9" s="69">
        <v>271818</v>
      </c>
      <c r="K9" s="69">
        <v>517538.66</v>
      </c>
      <c r="L9" s="70">
        <v>36425</v>
      </c>
      <c r="M9" s="67" t="s">
        <v>1230</v>
      </c>
      <c r="N9" s="67" t="s">
        <v>1231</v>
      </c>
    </row>
    <row r="10" spans="1:14" ht="22.5" x14ac:dyDescent="0.2">
      <c r="A10" s="67">
        <f t="shared" si="0"/>
        <v>7</v>
      </c>
      <c r="B10" s="68">
        <f t="shared" si="1"/>
        <v>79050008</v>
      </c>
      <c r="C10" s="67" t="s">
        <v>442</v>
      </c>
      <c r="D10" s="67" t="s">
        <v>1232</v>
      </c>
      <c r="E10" s="67" t="s">
        <v>1233</v>
      </c>
      <c r="F10" s="67" t="s">
        <v>866</v>
      </c>
      <c r="G10" s="67">
        <v>484.9</v>
      </c>
      <c r="H10" s="67">
        <v>1966</v>
      </c>
      <c r="I10" s="69">
        <v>3068704</v>
      </c>
      <c r="J10" s="69">
        <v>3068704</v>
      </c>
      <c r="K10" s="69">
        <v>4239053.99</v>
      </c>
      <c r="L10" s="70">
        <v>36425</v>
      </c>
      <c r="M10" s="67" t="s">
        <v>758</v>
      </c>
      <c r="N10" s="67" t="s">
        <v>45</v>
      </c>
    </row>
    <row r="11" spans="1:14" ht="33.75" x14ac:dyDescent="0.2">
      <c r="A11" s="67">
        <f t="shared" si="0"/>
        <v>8</v>
      </c>
      <c r="B11" s="68">
        <f t="shared" si="1"/>
        <v>79050009</v>
      </c>
      <c r="C11" s="67" t="s">
        <v>442</v>
      </c>
      <c r="D11" s="67" t="s">
        <v>308</v>
      </c>
      <c r="E11" s="67" t="s">
        <v>309</v>
      </c>
      <c r="F11" s="67" t="s">
        <v>1097</v>
      </c>
      <c r="G11" s="67">
        <v>848.1</v>
      </c>
      <c r="H11" s="67" t="s">
        <v>310</v>
      </c>
      <c r="I11" s="69">
        <v>5367868.3099999996</v>
      </c>
      <c r="J11" s="69">
        <f>I11</f>
        <v>5367868.3099999996</v>
      </c>
      <c r="K11" s="69">
        <v>7546445.0099999998</v>
      </c>
      <c r="L11" s="70">
        <v>36425</v>
      </c>
      <c r="M11" s="67" t="s">
        <v>747</v>
      </c>
      <c r="N11" s="67" t="s">
        <v>1081</v>
      </c>
    </row>
    <row r="12" spans="1:14" ht="33.75" x14ac:dyDescent="0.2">
      <c r="A12" s="67">
        <f t="shared" si="0"/>
        <v>9</v>
      </c>
      <c r="B12" s="68">
        <f t="shared" si="1"/>
        <v>79050010</v>
      </c>
      <c r="C12" s="67" t="s">
        <v>1390</v>
      </c>
      <c r="D12" s="67" t="s">
        <v>748</v>
      </c>
      <c r="E12" s="67" t="s">
        <v>815</v>
      </c>
      <c r="F12" s="67" t="s">
        <v>325</v>
      </c>
      <c r="G12" s="67">
        <v>216.6</v>
      </c>
      <c r="H12" s="67">
        <v>1970</v>
      </c>
      <c r="I12" s="69">
        <v>193599.1</v>
      </c>
      <c r="J12" s="69">
        <v>193599.1</v>
      </c>
      <c r="K12" s="69">
        <v>2362895.12</v>
      </c>
      <c r="L12" s="70">
        <v>39170</v>
      </c>
      <c r="M12" s="67" t="s">
        <v>568</v>
      </c>
      <c r="N12" s="67" t="s">
        <v>862</v>
      </c>
    </row>
    <row r="13" spans="1:14" ht="45" x14ac:dyDescent="0.2">
      <c r="A13" s="67">
        <f t="shared" si="0"/>
        <v>10</v>
      </c>
      <c r="B13" s="68">
        <f t="shared" si="1"/>
        <v>79050011</v>
      </c>
      <c r="C13" s="67" t="s">
        <v>1390</v>
      </c>
      <c r="D13" s="67" t="s">
        <v>569</v>
      </c>
      <c r="E13" s="67" t="s">
        <v>816</v>
      </c>
      <c r="F13" s="67" t="s">
        <v>326</v>
      </c>
      <c r="G13" s="67">
        <v>195</v>
      </c>
      <c r="H13" s="67">
        <v>1970</v>
      </c>
      <c r="I13" s="69">
        <v>174453.9</v>
      </c>
      <c r="J13" s="69">
        <f>I13-63505.59</f>
        <v>110948.31</v>
      </c>
      <c r="K13" s="69">
        <v>2125888.14</v>
      </c>
      <c r="L13" s="70">
        <v>39170</v>
      </c>
      <c r="M13" s="67" t="s">
        <v>817</v>
      </c>
      <c r="N13" s="67" t="s">
        <v>1309</v>
      </c>
    </row>
    <row r="14" spans="1:14" ht="22.5" x14ac:dyDescent="0.2">
      <c r="A14" s="67">
        <f t="shared" si="0"/>
        <v>11</v>
      </c>
      <c r="B14" s="68">
        <f t="shared" si="1"/>
        <v>79050012</v>
      </c>
      <c r="C14" s="67" t="s">
        <v>442</v>
      </c>
      <c r="D14" s="67" t="s">
        <v>749</v>
      </c>
      <c r="E14" s="67" t="s">
        <v>750</v>
      </c>
      <c r="F14" s="67" t="s">
        <v>673</v>
      </c>
      <c r="G14" s="67">
        <v>863.6</v>
      </c>
      <c r="H14" s="67">
        <v>1964</v>
      </c>
      <c r="I14" s="69">
        <v>7036797</v>
      </c>
      <c r="J14" s="69">
        <v>7036797</v>
      </c>
      <c r="K14" s="69">
        <v>5996693.6200000001</v>
      </c>
      <c r="L14" s="70">
        <v>36425</v>
      </c>
      <c r="M14" s="67" t="s">
        <v>44</v>
      </c>
      <c r="N14" s="67" t="s">
        <v>45</v>
      </c>
    </row>
    <row r="15" spans="1:14" ht="22.5" x14ac:dyDescent="0.2">
      <c r="A15" s="67">
        <f t="shared" si="0"/>
        <v>12</v>
      </c>
      <c r="B15" s="68">
        <f t="shared" si="1"/>
        <v>79050013</v>
      </c>
      <c r="C15" s="67" t="s">
        <v>1390</v>
      </c>
      <c r="D15" s="67" t="s">
        <v>930</v>
      </c>
      <c r="E15" s="67" t="s">
        <v>1065</v>
      </c>
      <c r="F15" s="67" t="s">
        <v>1066</v>
      </c>
      <c r="G15" s="67">
        <v>197</v>
      </c>
      <c r="H15" s="67">
        <v>1976</v>
      </c>
      <c r="I15" s="69">
        <v>347843</v>
      </c>
      <c r="J15" s="69">
        <f>I15</f>
        <v>347843</v>
      </c>
      <c r="K15" s="69">
        <v>2219167.77</v>
      </c>
      <c r="L15" s="70">
        <v>36425</v>
      </c>
      <c r="M15" s="67" t="s">
        <v>1067</v>
      </c>
      <c r="N15" s="67" t="s">
        <v>45</v>
      </c>
    </row>
    <row r="16" spans="1:14" ht="21.75" customHeight="1" x14ac:dyDescent="0.2">
      <c r="A16" s="67">
        <f t="shared" si="0"/>
        <v>13</v>
      </c>
      <c r="B16" s="68">
        <f t="shared" si="1"/>
        <v>79050014</v>
      </c>
      <c r="C16" s="67" t="s">
        <v>442</v>
      </c>
      <c r="D16" s="67" t="s">
        <v>619</v>
      </c>
      <c r="E16" s="67" t="s">
        <v>268</v>
      </c>
      <c r="F16" s="67" t="s">
        <v>660</v>
      </c>
      <c r="G16" s="67">
        <v>528.79999999999995</v>
      </c>
      <c r="H16" s="67">
        <v>1965</v>
      </c>
      <c r="I16" s="69">
        <v>1354757.73</v>
      </c>
      <c r="J16" s="69">
        <f>I16</f>
        <v>1354757.73</v>
      </c>
      <c r="K16" s="69">
        <v>4516898.55</v>
      </c>
      <c r="L16" s="70">
        <v>36425</v>
      </c>
      <c r="M16" s="67" t="s">
        <v>953</v>
      </c>
      <c r="N16" s="67" t="s">
        <v>1436</v>
      </c>
    </row>
    <row r="17" spans="1:14" ht="22.5" x14ac:dyDescent="0.2">
      <c r="A17" s="67">
        <f t="shared" si="0"/>
        <v>14</v>
      </c>
      <c r="B17" s="68">
        <f t="shared" si="1"/>
        <v>79050015</v>
      </c>
      <c r="C17" s="67" t="s">
        <v>442</v>
      </c>
      <c r="D17" s="67" t="s">
        <v>619</v>
      </c>
      <c r="E17" s="67" t="s">
        <v>1437</v>
      </c>
      <c r="F17" s="67" t="s">
        <v>968</v>
      </c>
      <c r="G17" s="67">
        <v>672.5</v>
      </c>
      <c r="H17" s="67">
        <v>1984</v>
      </c>
      <c r="I17" s="69">
        <v>3497016.36</v>
      </c>
      <c r="J17" s="69">
        <f>I17</f>
        <v>3497016.36</v>
      </c>
      <c r="K17" s="69">
        <v>7851417.5999999996</v>
      </c>
      <c r="L17" s="70">
        <v>36425</v>
      </c>
      <c r="M17" s="67" t="s">
        <v>1438</v>
      </c>
      <c r="N17" s="67" t="s">
        <v>965</v>
      </c>
    </row>
    <row r="18" spans="1:14" ht="45" x14ac:dyDescent="0.2">
      <c r="A18" s="67">
        <f t="shared" si="0"/>
        <v>15</v>
      </c>
      <c r="B18" s="68">
        <f t="shared" si="1"/>
        <v>79050016</v>
      </c>
      <c r="C18" s="67" t="s">
        <v>1390</v>
      </c>
      <c r="D18" s="67" t="s">
        <v>619</v>
      </c>
      <c r="E18" s="67" t="s">
        <v>283</v>
      </c>
      <c r="F18" s="67" t="s">
        <v>1095</v>
      </c>
      <c r="G18" s="67">
        <v>1011.5</v>
      </c>
      <c r="H18" s="67">
        <v>1972</v>
      </c>
      <c r="I18" s="69">
        <v>96433</v>
      </c>
      <c r="J18" s="69">
        <f>I18</f>
        <v>96433</v>
      </c>
      <c r="K18" s="69">
        <v>10156315.82</v>
      </c>
      <c r="L18" s="70">
        <v>36425</v>
      </c>
      <c r="M18" s="67" t="s">
        <v>909</v>
      </c>
      <c r="N18" s="67" t="s">
        <v>910</v>
      </c>
    </row>
    <row r="19" spans="1:14" ht="22.5" x14ac:dyDescent="0.2">
      <c r="A19" s="67">
        <f t="shared" si="0"/>
        <v>16</v>
      </c>
      <c r="B19" s="68">
        <f t="shared" si="1"/>
        <v>79050017</v>
      </c>
      <c r="C19" s="67" t="s">
        <v>1048</v>
      </c>
      <c r="D19" s="67" t="s">
        <v>619</v>
      </c>
      <c r="E19" s="67" t="s">
        <v>912</v>
      </c>
      <c r="F19" s="67" t="s">
        <v>678</v>
      </c>
      <c r="G19" s="67">
        <v>354.2</v>
      </c>
      <c r="H19" s="67">
        <v>1990</v>
      </c>
      <c r="I19" s="69">
        <v>16378553.66</v>
      </c>
      <c r="J19" s="69">
        <f>I19</f>
        <v>16378553.66</v>
      </c>
      <c r="K19" s="69">
        <v>5092297.03</v>
      </c>
      <c r="L19" s="70">
        <v>36425</v>
      </c>
      <c r="M19" s="67" t="s">
        <v>874</v>
      </c>
      <c r="N19" s="67" t="s">
        <v>875</v>
      </c>
    </row>
    <row r="20" spans="1:14" ht="33.75" x14ac:dyDescent="0.2">
      <c r="A20" s="67">
        <f t="shared" si="0"/>
        <v>17</v>
      </c>
      <c r="B20" s="68">
        <f t="shared" si="1"/>
        <v>79050018</v>
      </c>
      <c r="C20" s="67" t="s">
        <v>442</v>
      </c>
      <c r="D20" s="67" t="s">
        <v>46</v>
      </c>
      <c r="E20" s="67" t="s">
        <v>651</v>
      </c>
      <c r="F20" s="67" t="s">
        <v>1106</v>
      </c>
      <c r="G20" s="67">
        <v>1762</v>
      </c>
      <c r="H20" s="67">
        <v>1972</v>
      </c>
      <c r="I20" s="69">
        <v>4486938.37</v>
      </c>
      <c r="J20" s="69">
        <f t="shared" ref="J20:J28" si="2">I20</f>
        <v>4486938.37</v>
      </c>
      <c r="K20" s="69">
        <v>15133532.98</v>
      </c>
      <c r="L20" s="70">
        <v>36425</v>
      </c>
      <c r="M20" s="67" t="s">
        <v>480</v>
      </c>
      <c r="N20" s="67" t="s">
        <v>633</v>
      </c>
    </row>
    <row r="21" spans="1:14" ht="45" x14ac:dyDescent="0.2">
      <c r="A21" s="67">
        <f t="shared" si="0"/>
        <v>18</v>
      </c>
      <c r="B21" s="68">
        <f t="shared" si="1"/>
        <v>79050019</v>
      </c>
      <c r="C21" s="67" t="s">
        <v>442</v>
      </c>
      <c r="D21" s="67" t="s">
        <v>46</v>
      </c>
      <c r="E21" s="67" t="s">
        <v>1529</v>
      </c>
      <c r="F21" s="67" t="s">
        <v>680</v>
      </c>
      <c r="G21" s="67">
        <v>552.9</v>
      </c>
      <c r="H21" s="67" t="s">
        <v>1530</v>
      </c>
      <c r="I21" s="67">
        <v>677651</v>
      </c>
      <c r="J21" s="69">
        <f t="shared" si="2"/>
        <v>677651</v>
      </c>
      <c r="K21" s="69">
        <v>2609157.61</v>
      </c>
      <c r="L21" s="70">
        <v>36425</v>
      </c>
      <c r="M21" s="67" t="s">
        <v>1531</v>
      </c>
      <c r="N21" s="67" t="s">
        <v>1386</v>
      </c>
    </row>
    <row r="22" spans="1:14" ht="45" x14ac:dyDescent="0.2">
      <c r="A22" s="67">
        <f t="shared" si="0"/>
        <v>19</v>
      </c>
      <c r="B22" s="68">
        <f t="shared" si="1"/>
        <v>79050020</v>
      </c>
      <c r="C22" s="67" t="s">
        <v>442</v>
      </c>
      <c r="D22" s="67" t="s">
        <v>46</v>
      </c>
      <c r="E22" s="67" t="s">
        <v>1532</v>
      </c>
      <c r="F22" s="67" t="s">
        <v>664</v>
      </c>
      <c r="G22" s="67">
        <v>1642</v>
      </c>
      <c r="H22" s="67">
        <v>1965</v>
      </c>
      <c r="I22" s="69">
        <v>4015214.91</v>
      </c>
      <c r="J22" s="69">
        <f t="shared" si="2"/>
        <v>4015214.91</v>
      </c>
      <c r="K22" s="69">
        <v>11954128.310000001</v>
      </c>
      <c r="L22" s="70">
        <v>36425</v>
      </c>
      <c r="M22" s="67" t="s">
        <v>116</v>
      </c>
      <c r="N22" s="67" t="s">
        <v>1386</v>
      </c>
    </row>
    <row r="23" spans="1:14" ht="45" x14ac:dyDescent="0.2">
      <c r="A23" s="67">
        <f t="shared" si="0"/>
        <v>20</v>
      </c>
      <c r="B23" s="68">
        <f t="shared" si="1"/>
        <v>79050021</v>
      </c>
      <c r="C23" s="67" t="s">
        <v>1390</v>
      </c>
      <c r="D23" s="67" t="s">
        <v>1049</v>
      </c>
      <c r="E23" s="67" t="s">
        <v>1050</v>
      </c>
      <c r="F23" s="67" t="s">
        <v>1794</v>
      </c>
      <c r="G23" s="67">
        <v>151.9</v>
      </c>
      <c r="H23" s="67">
        <v>1990</v>
      </c>
      <c r="I23" s="69">
        <v>320112</v>
      </c>
      <c r="J23" s="69">
        <f t="shared" si="2"/>
        <v>320112</v>
      </c>
      <c r="K23" s="69" t="s">
        <v>1718</v>
      </c>
      <c r="L23" s="70">
        <v>36425</v>
      </c>
      <c r="M23" s="71" t="s">
        <v>1689</v>
      </c>
      <c r="N23" s="67" t="s">
        <v>1386</v>
      </c>
    </row>
    <row r="24" spans="1:14" ht="33.75" x14ac:dyDescent="0.2">
      <c r="A24" s="67">
        <f t="shared" si="0"/>
        <v>21</v>
      </c>
      <c r="B24" s="68">
        <v>79050023</v>
      </c>
      <c r="C24" s="67" t="s">
        <v>442</v>
      </c>
      <c r="D24" s="67" t="s">
        <v>619</v>
      </c>
      <c r="E24" s="67" t="s">
        <v>117</v>
      </c>
      <c r="F24" s="67" t="s">
        <v>330</v>
      </c>
      <c r="G24" s="67">
        <v>1698.9</v>
      </c>
      <c r="H24" s="67">
        <v>1978</v>
      </c>
      <c r="I24" s="69">
        <v>10314799.25</v>
      </c>
      <c r="J24" s="69">
        <f t="shared" si="2"/>
        <v>10314799.25</v>
      </c>
      <c r="K24" s="69">
        <v>17810453.52</v>
      </c>
      <c r="L24" s="70">
        <v>36425</v>
      </c>
      <c r="M24" s="67" t="s">
        <v>118</v>
      </c>
      <c r="N24" s="67" t="s">
        <v>595</v>
      </c>
    </row>
    <row r="25" spans="1:14" ht="33.75" x14ac:dyDescent="0.2">
      <c r="A25" s="67">
        <f t="shared" si="0"/>
        <v>22</v>
      </c>
      <c r="B25" s="68">
        <f t="shared" si="1"/>
        <v>79050024</v>
      </c>
      <c r="C25" s="67" t="s">
        <v>442</v>
      </c>
      <c r="D25" s="67" t="s">
        <v>46</v>
      </c>
      <c r="E25" s="67" t="s">
        <v>596</v>
      </c>
      <c r="F25" s="67" t="s">
        <v>663</v>
      </c>
      <c r="G25" s="67">
        <v>4105.2</v>
      </c>
      <c r="H25" s="67">
        <v>1971</v>
      </c>
      <c r="I25" s="69">
        <v>2248902.85</v>
      </c>
      <c r="J25" s="69">
        <f t="shared" si="2"/>
        <v>2248902.85</v>
      </c>
      <c r="K25" s="69">
        <v>36001358.969999999</v>
      </c>
      <c r="L25" s="70">
        <v>36425</v>
      </c>
      <c r="M25" s="67" t="s">
        <v>597</v>
      </c>
      <c r="N25" s="67" t="s">
        <v>598</v>
      </c>
    </row>
    <row r="26" spans="1:14" ht="33.75" x14ac:dyDescent="0.2">
      <c r="A26" s="67">
        <f t="shared" si="0"/>
        <v>23</v>
      </c>
      <c r="B26" s="68">
        <f t="shared" si="1"/>
        <v>79050025</v>
      </c>
      <c r="C26" s="67" t="s">
        <v>442</v>
      </c>
      <c r="D26" s="67" t="s">
        <v>46</v>
      </c>
      <c r="E26" s="67" t="s">
        <v>764</v>
      </c>
      <c r="F26" s="67" t="s">
        <v>1105</v>
      </c>
      <c r="G26" s="67">
        <v>702.9</v>
      </c>
      <c r="H26" s="67" t="s">
        <v>765</v>
      </c>
      <c r="I26" s="69">
        <v>718739.84</v>
      </c>
      <c r="J26" s="69">
        <f t="shared" si="2"/>
        <v>718739.84</v>
      </c>
      <c r="K26" s="69">
        <v>3372421.71</v>
      </c>
      <c r="L26" s="70">
        <v>36425</v>
      </c>
      <c r="M26" s="67" t="s">
        <v>766</v>
      </c>
      <c r="N26" s="67" t="s">
        <v>598</v>
      </c>
    </row>
    <row r="27" spans="1:14" ht="33.75" x14ac:dyDescent="0.2">
      <c r="A27" s="67">
        <f t="shared" si="0"/>
        <v>24</v>
      </c>
      <c r="B27" s="68">
        <f t="shared" si="1"/>
        <v>79050026</v>
      </c>
      <c r="C27" s="67" t="s">
        <v>818</v>
      </c>
      <c r="D27" s="67" t="s">
        <v>33</v>
      </c>
      <c r="E27" s="67" t="s">
        <v>120</v>
      </c>
      <c r="F27" s="67" t="s">
        <v>971</v>
      </c>
      <c r="G27" s="67">
        <v>931.6</v>
      </c>
      <c r="H27" s="67">
        <v>1956</v>
      </c>
      <c r="I27" s="69">
        <v>13798234.74</v>
      </c>
      <c r="J27" s="69">
        <f t="shared" si="2"/>
        <v>13798234.74</v>
      </c>
      <c r="K27" s="69">
        <v>3571790.66</v>
      </c>
      <c r="L27" s="70">
        <v>36425</v>
      </c>
      <c r="M27" s="67" t="s">
        <v>34</v>
      </c>
      <c r="N27" s="67" t="s">
        <v>598</v>
      </c>
    </row>
    <row r="28" spans="1:14" ht="33.75" x14ac:dyDescent="0.2">
      <c r="A28" s="67">
        <f t="shared" si="0"/>
        <v>25</v>
      </c>
      <c r="B28" s="68">
        <f t="shared" si="1"/>
        <v>79050027</v>
      </c>
      <c r="C28" s="67" t="s">
        <v>818</v>
      </c>
      <c r="D28" s="67" t="s">
        <v>638</v>
      </c>
      <c r="E28" s="67" t="s">
        <v>947</v>
      </c>
      <c r="F28" s="72" t="s">
        <v>683</v>
      </c>
      <c r="G28" s="67">
        <v>17.2</v>
      </c>
      <c r="H28" s="67">
        <v>1969</v>
      </c>
      <c r="I28" s="69">
        <v>11545</v>
      </c>
      <c r="J28" s="69">
        <f t="shared" si="2"/>
        <v>11545</v>
      </c>
      <c r="K28" s="69">
        <v>107412.2</v>
      </c>
      <c r="L28" s="70">
        <v>39225</v>
      </c>
      <c r="M28" s="67" t="s">
        <v>1047</v>
      </c>
      <c r="N28" s="67" t="s">
        <v>598</v>
      </c>
    </row>
    <row r="29" spans="1:14" ht="22.5" x14ac:dyDescent="0.2">
      <c r="A29" s="67">
        <f t="shared" si="0"/>
        <v>26</v>
      </c>
      <c r="B29" s="68">
        <f t="shared" si="1"/>
        <v>79050028</v>
      </c>
      <c r="C29" s="67" t="s">
        <v>442</v>
      </c>
      <c r="D29" s="67" t="s">
        <v>619</v>
      </c>
      <c r="E29" s="67" t="s">
        <v>759</v>
      </c>
      <c r="F29" s="67" t="s">
        <v>1096</v>
      </c>
      <c r="G29" s="67">
        <v>573.6</v>
      </c>
      <c r="H29" s="67">
        <v>1989</v>
      </c>
      <c r="I29" s="69">
        <v>20931639.5</v>
      </c>
      <c r="J29" s="69">
        <f>I29</f>
        <v>20931639.5</v>
      </c>
      <c r="K29" s="69">
        <v>6136203.9199999999</v>
      </c>
      <c r="L29" s="70">
        <v>36425</v>
      </c>
      <c r="M29" s="67" t="s">
        <v>760</v>
      </c>
      <c r="N29" s="67" t="s">
        <v>761</v>
      </c>
    </row>
    <row r="30" spans="1:14" ht="45" x14ac:dyDescent="0.2">
      <c r="A30" s="67">
        <f t="shared" si="0"/>
        <v>27</v>
      </c>
      <c r="B30" s="68">
        <f t="shared" si="1"/>
        <v>79050029</v>
      </c>
      <c r="C30" s="67" t="s">
        <v>442</v>
      </c>
      <c r="D30" s="67" t="s">
        <v>762</v>
      </c>
      <c r="E30" s="67" t="s">
        <v>204</v>
      </c>
      <c r="F30" s="67" t="s">
        <v>970</v>
      </c>
      <c r="G30" s="67">
        <v>2544.8000000000002</v>
      </c>
      <c r="H30" s="67">
        <v>1966</v>
      </c>
      <c r="I30" s="69">
        <v>7586667</v>
      </c>
      <c r="J30" s="69">
        <f>I30</f>
        <v>7586667</v>
      </c>
      <c r="K30" s="69">
        <v>17789172.09</v>
      </c>
      <c r="L30" s="70">
        <v>36425</v>
      </c>
      <c r="M30" s="67" t="s">
        <v>763</v>
      </c>
      <c r="N30" s="67" t="s">
        <v>401</v>
      </c>
    </row>
    <row r="31" spans="1:14" ht="33.75" x14ac:dyDescent="0.2">
      <c r="A31" s="67">
        <f t="shared" si="0"/>
        <v>28</v>
      </c>
      <c r="B31" s="68">
        <f t="shared" si="1"/>
        <v>79050030</v>
      </c>
      <c r="C31" s="67" t="s">
        <v>1390</v>
      </c>
      <c r="D31" s="67" t="s">
        <v>767</v>
      </c>
      <c r="E31" s="67" t="s">
        <v>768</v>
      </c>
      <c r="F31" s="67" t="s">
        <v>867</v>
      </c>
      <c r="G31" s="67">
        <v>1751</v>
      </c>
      <c r="H31" s="67">
        <v>1994</v>
      </c>
      <c r="I31" s="69">
        <v>5989798.7300000004</v>
      </c>
      <c r="J31" s="69">
        <f>I31-822271.71</f>
        <v>5167527.0200000005</v>
      </c>
      <c r="K31" s="69" t="s">
        <v>1718</v>
      </c>
      <c r="L31" s="70">
        <v>36425</v>
      </c>
      <c r="M31" s="67" t="s">
        <v>32</v>
      </c>
      <c r="N31" s="67" t="s">
        <v>401</v>
      </c>
    </row>
    <row r="32" spans="1:14" ht="33.75" x14ac:dyDescent="0.2">
      <c r="A32" s="67">
        <f t="shared" si="0"/>
        <v>29</v>
      </c>
      <c r="B32" s="68">
        <v>79050825</v>
      </c>
      <c r="C32" s="67" t="s">
        <v>818</v>
      </c>
      <c r="D32" s="67" t="s">
        <v>638</v>
      </c>
      <c r="E32" s="67" t="s">
        <v>732</v>
      </c>
      <c r="F32" s="67" t="s">
        <v>977</v>
      </c>
      <c r="G32" s="67">
        <v>132.19999999999999</v>
      </c>
      <c r="H32" s="67">
        <v>1994</v>
      </c>
      <c r="I32" s="69">
        <v>268554</v>
      </c>
      <c r="J32" s="69">
        <f>I32-59985.48</f>
        <v>208568.52</v>
      </c>
      <c r="K32" s="69">
        <f>1280908.27</f>
        <v>1280908.27</v>
      </c>
      <c r="L32" s="70">
        <v>42237</v>
      </c>
      <c r="M32" s="67" t="s">
        <v>733</v>
      </c>
      <c r="N32" s="67" t="s">
        <v>401</v>
      </c>
    </row>
    <row r="33" spans="1:14" ht="45" x14ac:dyDescent="0.2">
      <c r="A33" s="67">
        <f t="shared" si="0"/>
        <v>30</v>
      </c>
      <c r="B33" s="68">
        <v>79050849</v>
      </c>
      <c r="C33" s="67" t="s">
        <v>1048</v>
      </c>
      <c r="D33" s="67" t="s">
        <v>1049</v>
      </c>
      <c r="E33" s="67" t="s">
        <v>1478</v>
      </c>
      <c r="F33" s="67" t="s">
        <v>1479</v>
      </c>
      <c r="G33" s="67">
        <v>136.4</v>
      </c>
      <c r="H33" s="67">
        <v>1997</v>
      </c>
      <c r="I33" s="69">
        <v>814468.04</v>
      </c>
      <c r="J33" s="69">
        <f>I33-297823.39</f>
        <v>516644.65</v>
      </c>
      <c r="K33" s="69">
        <v>814468.04</v>
      </c>
      <c r="L33" s="70">
        <v>42324</v>
      </c>
      <c r="M33" s="67" t="s">
        <v>1480</v>
      </c>
      <c r="N33" s="67" t="s">
        <v>401</v>
      </c>
    </row>
    <row r="34" spans="1:14" ht="33.75" x14ac:dyDescent="0.2">
      <c r="A34" s="67">
        <f t="shared" si="0"/>
        <v>31</v>
      </c>
      <c r="B34" s="68">
        <f>B31+1</f>
        <v>79050031</v>
      </c>
      <c r="C34" s="67" t="s">
        <v>442</v>
      </c>
      <c r="D34" s="67" t="s">
        <v>619</v>
      </c>
      <c r="E34" s="67" t="s">
        <v>545</v>
      </c>
      <c r="F34" s="67" t="s">
        <v>697</v>
      </c>
      <c r="G34" s="67">
        <v>815.1</v>
      </c>
      <c r="H34" s="67">
        <v>1969</v>
      </c>
      <c r="I34" s="69">
        <v>3371015.21</v>
      </c>
      <c r="J34" s="69">
        <f>I34</f>
        <v>3371015.21</v>
      </c>
      <c r="K34" s="69">
        <v>6998164.1399999997</v>
      </c>
      <c r="L34" s="70">
        <v>36425</v>
      </c>
      <c r="M34" s="67" t="s">
        <v>546</v>
      </c>
      <c r="N34" s="67" t="s">
        <v>1503</v>
      </c>
    </row>
    <row r="35" spans="1:14" ht="22.5" x14ac:dyDescent="0.2">
      <c r="A35" s="67">
        <f t="shared" si="0"/>
        <v>32</v>
      </c>
      <c r="B35" s="68">
        <f t="shared" si="1"/>
        <v>79050032</v>
      </c>
      <c r="C35" s="67" t="s">
        <v>442</v>
      </c>
      <c r="D35" s="67" t="s">
        <v>619</v>
      </c>
      <c r="E35" s="67" t="s">
        <v>1294</v>
      </c>
      <c r="F35" s="67" t="s">
        <v>681</v>
      </c>
      <c r="G35" s="67">
        <v>579</v>
      </c>
      <c r="H35" s="67">
        <v>1988</v>
      </c>
      <c r="I35" s="69">
        <v>15505173.99</v>
      </c>
      <c r="J35" s="69">
        <f>I35</f>
        <v>15505173.99</v>
      </c>
      <c r="K35" s="69">
        <v>6193971.5300000003</v>
      </c>
      <c r="L35" s="70">
        <v>36425</v>
      </c>
      <c r="M35" s="67" t="s">
        <v>1295</v>
      </c>
      <c r="N35" s="67" t="s">
        <v>1296</v>
      </c>
    </row>
    <row r="36" spans="1:14" ht="33.75" x14ac:dyDescent="0.2">
      <c r="A36" s="67">
        <f t="shared" si="0"/>
        <v>33</v>
      </c>
      <c r="B36" s="73">
        <v>79050046</v>
      </c>
      <c r="C36" s="67" t="s">
        <v>1390</v>
      </c>
      <c r="D36" s="74" t="s">
        <v>1043</v>
      </c>
      <c r="E36" s="75" t="s">
        <v>1228</v>
      </c>
      <c r="F36" s="76" t="s">
        <v>1229</v>
      </c>
      <c r="G36" s="77">
        <v>24</v>
      </c>
      <c r="H36" s="77">
        <v>1975</v>
      </c>
      <c r="I36" s="78">
        <v>34700.42</v>
      </c>
      <c r="J36" s="78">
        <v>34700.42</v>
      </c>
      <c r="K36" s="78">
        <v>66068.759999999995</v>
      </c>
      <c r="L36" s="79">
        <v>36425</v>
      </c>
      <c r="M36" s="74" t="s">
        <v>1230</v>
      </c>
      <c r="N36" s="67" t="s">
        <v>1081</v>
      </c>
    </row>
    <row r="37" spans="1:14" s="82" customFormat="1" ht="45" x14ac:dyDescent="0.2">
      <c r="A37" s="67">
        <f t="shared" si="0"/>
        <v>34</v>
      </c>
      <c r="B37" s="80">
        <v>79050826</v>
      </c>
      <c r="C37" s="80" t="s">
        <v>1390</v>
      </c>
      <c r="D37" s="80" t="s">
        <v>1049</v>
      </c>
      <c r="E37" s="80" t="s">
        <v>1087</v>
      </c>
      <c r="F37" s="80" t="s">
        <v>1088</v>
      </c>
      <c r="G37" s="80">
        <v>368.4</v>
      </c>
      <c r="H37" s="80">
        <v>1964</v>
      </c>
      <c r="I37" s="80">
        <v>6885849.1299999999</v>
      </c>
      <c r="J37" s="80">
        <f>I37</f>
        <v>6885849.1299999999</v>
      </c>
      <c r="K37" s="80">
        <f>I37</f>
        <v>6885849.1299999999</v>
      </c>
      <c r="L37" s="81">
        <v>42237</v>
      </c>
      <c r="M37" s="74" t="s">
        <v>731</v>
      </c>
      <c r="N37" s="67" t="s">
        <v>1386</v>
      </c>
    </row>
    <row r="38" spans="1:14" s="82" customFormat="1" ht="51" customHeight="1" x14ac:dyDescent="0.2">
      <c r="A38" s="67">
        <f t="shared" si="0"/>
        <v>35</v>
      </c>
      <c r="B38" s="80">
        <v>79050944</v>
      </c>
      <c r="C38" s="80" t="s">
        <v>1390</v>
      </c>
      <c r="D38" s="80" t="s">
        <v>737</v>
      </c>
      <c r="E38" s="80" t="s">
        <v>1013</v>
      </c>
      <c r="F38" s="80" t="s">
        <v>1012</v>
      </c>
      <c r="G38" s="80">
        <v>51.7</v>
      </c>
      <c r="H38" s="80">
        <v>2017</v>
      </c>
      <c r="I38" s="83">
        <v>2317730</v>
      </c>
      <c r="J38" s="83">
        <f>I38-2039602.28</f>
        <v>278127.71999999997</v>
      </c>
      <c r="K38" s="83">
        <v>394535.11</v>
      </c>
      <c r="L38" s="81">
        <v>43070</v>
      </c>
      <c r="M38" s="74" t="s">
        <v>1014</v>
      </c>
      <c r="N38" s="67" t="s">
        <v>401</v>
      </c>
    </row>
    <row r="39" spans="1:14" ht="22.5" x14ac:dyDescent="0.2">
      <c r="A39" s="67"/>
      <c r="B39" s="68"/>
      <c r="C39" s="67" t="s">
        <v>521</v>
      </c>
      <c r="D39" s="67"/>
      <c r="E39" s="67"/>
      <c r="F39" s="67"/>
      <c r="G39" s="67">
        <f>SUM(G4:G38)</f>
        <v>25195.1</v>
      </c>
      <c r="H39" s="67"/>
      <c r="I39" s="69">
        <f>SUM(I4:I38)</f>
        <v>140118537.71000001</v>
      </c>
      <c r="J39" s="69">
        <f>SUM(J4:J38)</f>
        <v>136835349.25999999</v>
      </c>
      <c r="K39" s="69">
        <f>SUM(K4:K38)</f>
        <v>197675241.13999996</v>
      </c>
      <c r="L39" s="70"/>
      <c r="M39" s="67"/>
      <c r="N39" s="67"/>
    </row>
    <row r="40" spans="1:14" x14ac:dyDescent="0.2">
      <c r="I40" s="64"/>
      <c r="J40" s="64"/>
      <c r="K40" s="64"/>
    </row>
    <row r="41" spans="1:14" x14ac:dyDescent="0.2">
      <c r="I41" s="64"/>
      <c r="J41" s="64"/>
      <c r="K41" s="64"/>
    </row>
    <row r="42" spans="1:14" x14ac:dyDescent="0.2">
      <c r="I42" s="64"/>
      <c r="J42" s="64"/>
      <c r="K42" s="64"/>
    </row>
    <row r="43" spans="1:14" x14ac:dyDescent="0.2">
      <c r="I43" s="64"/>
      <c r="J43" s="64"/>
      <c r="K43" s="64"/>
    </row>
    <row r="44" spans="1:14" x14ac:dyDescent="0.2">
      <c r="I44" s="64"/>
      <c r="J44" s="64"/>
      <c r="K44" s="64"/>
    </row>
    <row r="45" spans="1:14" x14ac:dyDescent="0.2">
      <c r="I45" s="64"/>
      <c r="J45" s="64"/>
      <c r="K45" s="64"/>
    </row>
    <row r="46" spans="1:14" x14ac:dyDescent="0.2">
      <c r="I46" s="64"/>
      <c r="J46" s="64"/>
      <c r="K46" s="64"/>
    </row>
    <row r="47" spans="1:14" x14ac:dyDescent="0.2">
      <c r="I47" s="64"/>
      <c r="J47" s="64"/>
      <c r="K47" s="64"/>
    </row>
    <row r="48" spans="1:14" x14ac:dyDescent="0.2">
      <c r="I48" s="64"/>
      <c r="J48" s="64"/>
      <c r="K48" s="64"/>
    </row>
    <row r="49" s="64" customFormat="1" x14ac:dyDescent="0.2"/>
    <row r="50" s="64" customFormat="1" x14ac:dyDescent="0.2"/>
    <row r="51" s="64" customFormat="1" x14ac:dyDescent="0.2"/>
    <row r="52" s="64" customFormat="1" x14ac:dyDescent="0.2"/>
    <row r="53" s="64" customFormat="1" x14ac:dyDescent="0.2"/>
    <row r="54" s="64" customFormat="1" x14ac:dyDescent="0.2"/>
    <row r="55" s="64" customFormat="1" x14ac:dyDescent="0.2"/>
    <row r="56" s="64" customFormat="1" x14ac:dyDescent="0.2"/>
    <row r="57" s="64" customFormat="1" x14ac:dyDescent="0.2"/>
    <row r="58" s="64" customFormat="1" x14ac:dyDescent="0.2"/>
    <row r="59" s="64" customFormat="1" x14ac:dyDescent="0.2"/>
    <row r="60" s="64" customFormat="1" x14ac:dyDescent="0.2"/>
    <row r="61" s="64" customFormat="1" x14ac:dyDescent="0.2"/>
    <row r="62" s="64" customFormat="1" x14ac:dyDescent="0.2"/>
    <row r="63" s="64" customFormat="1" x14ac:dyDescent="0.2"/>
    <row r="64" s="64" customFormat="1" x14ac:dyDescent="0.2"/>
    <row r="65" s="64" customFormat="1" x14ac:dyDescent="0.2"/>
    <row r="66" s="64" customFormat="1" x14ac:dyDescent="0.2"/>
    <row r="67" s="64" customFormat="1" x14ac:dyDescent="0.2"/>
    <row r="68" s="64" customFormat="1" x14ac:dyDescent="0.2"/>
    <row r="69" s="64" customFormat="1" x14ac:dyDescent="0.2"/>
    <row r="70" s="64" customFormat="1" x14ac:dyDescent="0.2"/>
    <row r="71" s="64" customFormat="1" x14ac:dyDescent="0.2"/>
    <row r="72" s="64" customFormat="1" x14ac:dyDescent="0.2"/>
    <row r="73" s="64" customFormat="1" x14ac:dyDescent="0.2"/>
    <row r="74" s="64" customFormat="1" x14ac:dyDescent="0.2"/>
    <row r="75" s="64" customFormat="1" x14ac:dyDescent="0.2"/>
    <row r="76" s="64" customFormat="1" x14ac:dyDescent="0.2"/>
    <row r="77" s="64" customFormat="1" x14ac:dyDescent="0.2"/>
    <row r="78" s="64" customFormat="1" x14ac:dyDescent="0.2"/>
    <row r="79" s="64" customFormat="1" x14ac:dyDescent="0.2"/>
    <row r="80" s="64" customFormat="1" x14ac:dyDescent="0.2"/>
    <row r="81" s="64" customFormat="1" x14ac:dyDescent="0.2"/>
    <row r="82" s="64" customFormat="1" x14ac:dyDescent="0.2"/>
    <row r="83" s="64" customFormat="1" x14ac:dyDescent="0.2"/>
    <row r="84" s="64" customFormat="1" x14ac:dyDescent="0.2"/>
    <row r="85" s="64" customFormat="1" x14ac:dyDescent="0.2"/>
    <row r="86" s="64" customFormat="1" x14ac:dyDescent="0.2"/>
    <row r="87" s="64" customFormat="1" x14ac:dyDescent="0.2"/>
    <row r="88" s="64" customFormat="1" x14ac:dyDescent="0.2"/>
    <row r="89" s="64" customFormat="1" x14ac:dyDescent="0.2"/>
    <row r="90" s="64" customFormat="1" x14ac:dyDescent="0.2"/>
    <row r="91" s="64" customFormat="1" x14ac:dyDescent="0.2"/>
    <row r="92" s="64" customFormat="1" x14ac:dyDescent="0.2"/>
    <row r="93" s="64" customFormat="1" x14ac:dyDescent="0.2"/>
    <row r="94" s="64" customFormat="1" x14ac:dyDescent="0.2"/>
    <row r="95" s="64" customFormat="1" x14ac:dyDescent="0.2"/>
    <row r="96" s="64" customFormat="1" x14ac:dyDescent="0.2"/>
    <row r="97" s="64" customFormat="1" x14ac:dyDescent="0.2"/>
    <row r="98" s="64" customFormat="1" x14ac:dyDescent="0.2"/>
    <row r="99" s="64" customFormat="1" x14ac:dyDescent="0.2"/>
    <row r="100" s="64" customFormat="1" x14ac:dyDescent="0.2"/>
    <row r="101" s="64" customFormat="1" x14ac:dyDescent="0.2"/>
    <row r="102" s="64" customFormat="1" x14ac:dyDescent="0.2"/>
    <row r="103" s="64" customFormat="1" x14ac:dyDescent="0.2"/>
    <row r="104" s="64" customFormat="1" x14ac:dyDescent="0.2"/>
    <row r="105" s="64" customFormat="1" x14ac:dyDescent="0.2"/>
    <row r="106" s="64" customFormat="1" x14ac:dyDescent="0.2"/>
    <row r="107" s="64" customFormat="1" x14ac:dyDescent="0.2"/>
    <row r="108" s="64" customFormat="1" x14ac:dyDescent="0.2"/>
    <row r="109" s="64" customFormat="1" x14ac:dyDescent="0.2"/>
    <row r="110" s="64" customFormat="1" x14ac:dyDescent="0.2"/>
    <row r="111" s="64" customFormat="1" x14ac:dyDescent="0.2"/>
    <row r="112" s="64" customFormat="1" x14ac:dyDescent="0.2"/>
    <row r="113" s="64" customFormat="1" x14ac:dyDescent="0.2"/>
    <row r="114" s="64" customFormat="1" x14ac:dyDescent="0.2"/>
    <row r="115" s="64" customFormat="1" x14ac:dyDescent="0.2"/>
    <row r="116" s="64" customFormat="1" x14ac:dyDescent="0.2"/>
    <row r="117" s="64" customFormat="1" x14ac:dyDescent="0.2"/>
    <row r="118" s="64" customFormat="1" x14ac:dyDescent="0.2"/>
    <row r="119" s="64" customFormat="1" x14ac:dyDescent="0.2"/>
    <row r="120" s="64" customFormat="1" x14ac:dyDescent="0.2"/>
    <row r="121" s="64" customFormat="1" x14ac:dyDescent="0.2"/>
    <row r="122" s="64" customFormat="1" x14ac:dyDescent="0.2"/>
    <row r="123" s="64" customFormat="1" x14ac:dyDescent="0.2"/>
    <row r="124" s="64" customFormat="1" x14ac:dyDescent="0.2"/>
    <row r="125" s="64" customFormat="1" x14ac:dyDescent="0.2"/>
    <row r="126" s="64" customFormat="1" x14ac:dyDescent="0.2"/>
    <row r="127" s="64" customFormat="1" x14ac:dyDescent="0.2"/>
    <row r="128" s="64" customFormat="1" x14ac:dyDescent="0.2"/>
    <row r="129" s="64" customFormat="1" x14ac:dyDescent="0.2"/>
    <row r="130" s="64" customFormat="1" x14ac:dyDescent="0.2"/>
    <row r="131" s="64" customFormat="1" x14ac:dyDescent="0.2"/>
    <row r="132" s="64" customFormat="1" x14ac:dyDescent="0.2"/>
    <row r="133" s="64" customFormat="1" x14ac:dyDescent="0.2"/>
    <row r="134" s="64" customFormat="1" x14ac:dyDescent="0.2"/>
    <row r="135" s="64" customFormat="1" x14ac:dyDescent="0.2"/>
    <row r="136" s="64" customFormat="1" x14ac:dyDescent="0.2"/>
    <row r="137" s="64" customFormat="1" x14ac:dyDescent="0.2"/>
    <row r="138" s="64" customFormat="1" x14ac:dyDescent="0.2"/>
    <row r="139" s="64" customFormat="1" x14ac:dyDescent="0.2"/>
    <row r="140" s="64" customFormat="1" x14ac:dyDescent="0.2"/>
    <row r="141" s="64" customFormat="1" x14ac:dyDescent="0.2"/>
    <row r="142" s="64" customFormat="1" x14ac:dyDescent="0.2"/>
    <row r="143" s="64" customFormat="1" x14ac:dyDescent="0.2"/>
    <row r="144" s="64" customFormat="1" x14ac:dyDescent="0.2"/>
    <row r="145" s="64" customFormat="1" x14ac:dyDescent="0.2"/>
    <row r="146" s="64" customFormat="1" x14ac:dyDescent="0.2"/>
    <row r="147" s="64" customFormat="1" x14ac:dyDescent="0.2"/>
    <row r="148" s="64" customFormat="1" x14ac:dyDescent="0.2"/>
    <row r="149" s="64" customFormat="1" x14ac:dyDescent="0.2"/>
    <row r="150" s="64" customFormat="1" x14ac:dyDescent="0.2"/>
    <row r="151" s="64" customFormat="1" x14ac:dyDescent="0.2"/>
    <row r="152" s="64" customFormat="1" x14ac:dyDescent="0.2"/>
    <row r="153" s="64" customFormat="1" x14ac:dyDescent="0.2"/>
    <row r="154" s="64" customFormat="1" x14ac:dyDescent="0.2"/>
    <row r="155" s="64" customFormat="1" x14ac:dyDescent="0.2"/>
    <row r="156" s="64" customFormat="1" x14ac:dyDescent="0.2"/>
    <row r="157" s="64" customFormat="1" x14ac:dyDescent="0.2"/>
    <row r="158" s="64" customFormat="1" x14ac:dyDescent="0.2"/>
    <row r="159" s="64" customFormat="1" x14ac:dyDescent="0.2"/>
    <row r="160" s="64" customFormat="1" x14ac:dyDescent="0.2"/>
    <row r="161" s="64" customFormat="1" x14ac:dyDescent="0.2"/>
    <row r="162" s="64" customFormat="1" x14ac:dyDescent="0.2"/>
    <row r="163" s="64" customFormat="1" x14ac:dyDescent="0.2"/>
    <row r="164" s="64" customFormat="1" x14ac:dyDescent="0.2"/>
    <row r="165" s="64" customFormat="1" x14ac:dyDescent="0.2"/>
    <row r="166" s="64" customFormat="1" x14ac:dyDescent="0.2"/>
    <row r="167" s="64" customFormat="1" x14ac:dyDescent="0.2"/>
    <row r="168" s="64" customFormat="1" x14ac:dyDescent="0.2"/>
    <row r="169" s="64" customFormat="1" x14ac:dyDescent="0.2"/>
    <row r="170" s="64" customFormat="1" x14ac:dyDescent="0.2"/>
    <row r="171" s="64" customFormat="1" x14ac:dyDescent="0.2"/>
    <row r="172" s="64" customFormat="1" x14ac:dyDescent="0.2"/>
    <row r="173" s="64" customFormat="1" x14ac:dyDescent="0.2"/>
    <row r="174" s="64" customFormat="1" x14ac:dyDescent="0.2"/>
    <row r="175" s="64" customFormat="1" x14ac:dyDescent="0.2"/>
    <row r="176" s="64" customFormat="1" x14ac:dyDescent="0.2"/>
    <row r="177" s="64" customFormat="1" x14ac:dyDescent="0.2"/>
    <row r="178" s="64" customFormat="1" x14ac:dyDescent="0.2"/>
    <row r="179" s="64" customFormat="1" x14ac:dyDescent="0.2"/>
    <row r="180" s="64" customFormat="1" x14ac:dyDescent="0.2"/>
    <row r="181" s="64" customFormat="1" x14ac:dyDescent="0.2"/>
    <row r="182" s="64" customFormat="1" x14ac:dyDescent="0.2"/>
    <row r="183" s="64" customFormat="1" x14ac:dyDescent="0.2"/>
    <row r="184" s="64" customFormat="1" x14ac:dyDescent="0.2"/>
    <row r="185" s="64" customFormat="1" x14ac:dyDescent="0.2"/>
    <row r="186" s="64" customFormat="1" x14ac:dyDescent="0.2"/>
    <row r="187" s="64" customFormat="1" x14ac:dyDescent="0.2"/>
    <row r="188" s="64" customFormat="1" x14ac:dyDescent="0.2"/>
    <row r="189" s="64" customFormat="1" x14ac:dyDescent="0.2"/>
    <row r="190" s="64" customFormat="1" x14ac:dyDescent="0.2"/>
    <row r="191" s="64" customFormat="1" x14ac:dyDescent="0.2"/>
    <row r="192" s="64" customFormat="1" x14ac:dyDescent="0.2"/>
    <row r="193" s="64" customFormat="1" x14ac:dyDescent="0.2"/>
    <row r="194" s="64" customFormat="1" x14ac:dyDescent="0.2"/>
    <row r="195" s="64" customFormat="1" x14ac:dyDescent="0.2"/>
    <row r="196" s="64" customFormat="1" x14ac:dyDescent="0.2"/>
    <row r="197" s="64" customFormat="1" x14ac:dyDescent="0.2"/>
    <row r="198" s="64" customFormat="1" x14ac:dyDescent="0.2"/>
    <row r="199" s="64" customFormat="1" x14ac:dyDescent="0.2"/>
    <row r="200" s="64" customFormat="1" x14ac:dyDescent="0.2"/>
    <row r="201" s="64" customFormat="1" x14ac:dyDescent="0.2"/>
    <row r="202" s="64" customFormat="1" x14ac:dyDescent="0.2"/>
    <row r="203" s="64" customFormat="1" x14ac:dyDescent="0.2"/>
    <row r="204" s="64" customFormat="1" x14ac:dyDescent="0.2"/>
    <row r="205" s="64" customFormat="1" x14ac:dyDescent="0.2"/>
    <row r="206" s="64" customFormat="1" x14ac:dyDescent="0.2"/>
    <row r="207" s="64" customFormat="1" x14ac:dyDescent="0.2"/>
    <row r="208" s="64" customFormat="1" x14ac:dyDescent="0.2"/>
    <row r="209" s="64" customFormat="1" x14ac:dyDescent="0.2"/>
    <row r="210" s="64" customFormat="1" x14ac:dyDescent="0.2"/>
    <row r="211" s="64" customFormat="1" x14ac:dyDescent="0.2"/>
    <row r="212" s="64" customFormat="1" x14ac:dyDescent="0.2"/>
    <row r="213" s="64" customFormat="1" x14ac:dyDescent="0.2"/>
    <row r="214" s="64" customFormat="1" x14ac:dyDescent="0.2"/>
    <row r="215" s="64" customFormat="1" x14ac:dyDescent="0.2"/>
    <row r="216" s="64" customFormat="1" x14ac:dyDescent="0.2"/>
    <row r="217" s="64" customFormat="1" x14ac:dyDescent="0.2"/>
    <row r="218" s="64" customFormat="1" x14ac:dyDescent="0.2"/>
    <row r="219" s="64" customFormat="1" x14ac:dyDescent="0.2"/>
    <row r="220" s="64" customFormat="1" x14ac:dyDescent="0.2"/>
    <row r="221" s="64" customFormat="1" x14ac:dyDescent="0.2"/>
    <row r="222" s="64" customFormat="1" x14ac:dyDescent="0.2"/>
    <row r="223" s="64" customFormat="1" x14ac:dyDescent="0.2"/>
    <row r="224" s="64" customFormat="1" x14ac:dyDescent="0.2"/>
    <row r="225" s="64" customFormat="1" x14ac:dyDescent="0.2"/>
    <row r="226" s="64" customFormat="1" x14ac:dyDescent="0.2"/>
    <row r="227" s="64" customFormat="1" x14ac:dyDescent="0.2"/>
    <row r="228" s="64" customFormat="1" x14ac:dyDescent="0.2"/>
    <row r="229" s="64" customFormat="1" x14ac:dyDescent="0.2"/>
    <row r="230" s="64" customFormat="1" x14ac:dyDescent="0.2"/>
    <row r="231" s="64" customFormat="1" x14ac:dyDescent="0.2"/>
    <row r="232" s="64" customFormat="1" x14ac:dyDescent="0.2"/>
    <row r="233" s="64" customFormat="1" x14ac:dyDescent="0.2"/>
    <row r="234" s="64" customFormat="1" x14ac:dyDescent="0.2"/>
    <row r="235" s="64" customFormat="1" x14ac:dyDescent="0.2"/>
    <row r="236" s="64" customFormat="1" x14ac:dyDescent="0.2"/>
    <row r="237" s="64" customFormat="1" x14ac:dyDescent="0.2"/>
    <row r="238" s="64" customFormat="1" x14ac:dyDescent="0.2"/>
    <row r="239" s="64" customFormat="1" x14ac:dyDescent="0.2"/>
    <row r="240" s="64" customFormat="1" x14ac:dyDescent="0.2"/>
    <row r="241" s="64" customFormat="1" x14ac:dyDescent="0.2"/>
    <row r="242" s="64" customFormat="1" x14ac:dyDescent="0.2"/>
    <row r="243" s="64" customFormat="1" x14ac:dyDescent="0.2"/>
    <row r="244" s="64" customFormat="1" x14ac:dyDescent="0.2"/>
    <row r="245" s="64" customFormat="1" x14ac:dyDescent="0.2"/>
    <row r="246" s="64" customFormat="1" x14ac:dyDescent="0.2"/>
    <row r="247" s="64" customFormat="1" x14ac:dyDescent="0.2"/>
    <row r="248" s="64" customFormat="1" x14ac:dyDescent="0.2"/>
    <row r="249" s="64" customFormat="1" x14ac:dyDescent="0.2"/>
    <row r="250" s="64" customFormat="1" x14ac:dyDescent="0.2"/>
    <row r="251" s="64" customFormat="1" x14ac:dyDescent="0.2"/>
    <row r="252" s="64" customFormat="1" x14ac:dyDescent="0.2"/>
    <row r="406" spans="6:6" ht="60.75" customHeight="1" x14ac:dyDescent="0.2">
      <c r="F406" s="84"/>
    </row>
    <row r="407" spans="6:6" ht="60" customHeight="1" x14ac:dyDescent="0.2">
      <c r="F407" s="84"/>
    </row>
    <row r="408" spans="6:6" ht="60" customHeight="1" x14ac:dyDescent="0.2">
      <c r="F408" s="84"/>
    </row>
    <row r="409" spans="6:6" ht="60" customHeight="1" x14ac:dyDescent="0.2">
      <c r="F409" s="84"/>
    </row>
  </sheetData>
  <mergeCells count="2">
    <mergeCell ref="A1:N1"/>
    <mergeCell ref="A3:N3"/>
  </mergeCells>
  <phoneticPr fontId="0" type="noConversion"/>
  <printOptions horizontalCentered="1" verticalCentered="1"/>
  <pageMargins left="0.31496062992125984" right="0.23622047244094491" top="0.78740157480314965" bottom="0.78740157480314965" header="0.51181102362204722" footer="0.51181102362204722"/>
  <pageSetup paperSize="8" scale="8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8"/>
  <sheetViews>
    <sheetView topLeftCell="D1" zoomScale="145" zoomScaleNormal="115" workbookViewId="0">
      <pane xSplit="31695" topLeftCell="W1"/>
      <selection activeCell="E3" sqref="E3"/>
      <selection pane="topRight" activeCell="W16" sqref="W16"/>
    </sheetView>
  </sheetViews>
  <sheetFormatPr defaultRowHeight="12.75" x14ac:dyDescent="0.2"/>
  <cols>
    <col min="1" max="1" width="4.7109375" style="11" customWidth="1"/>
    <col min="2" max="2" width="9.140625" style="11"/>
    <col min="3" max="3" width="13.5703125" style="11" customWidth="1"/>
    <col min="4" max="4" width="16.7109375" style="11" customWidth="1"/>
    <col min="5" max="5" width="20.140625" style="11" customWidth="1"/>
    <col min="6" max="6" width="18.85546875" style="11" customWidth="1"/>
    <col min="7" max="7" width="10.7109375" style="11" customWidth="1"/>
    <col min="8" max="8" width="9.140625" style="11"/>
    <col min="9" max="9" width="10.5703125" style="11" customWidth="1"/>
    <col min="10" max="10" width="10.140625" style="11" customWidth="1"/>
    <col min="11" max="11" width="11.5703125" style="11" customWidth="1"/>
    <col min="12" max="12" width="13.140625" style="11" customWidth="1"/>
    <col min="13" max="13" width="34.85546875" style="11" customWidth="1"/>
    <col min="14" max="14" width="27.85546875" style="11" customWidth="1"/>
    <col min="15" max="16384" width="9.140625" style="11"/>
  </cols>
  <sheetData>
    <row r="1" spans="1:14" ht="78.75" x14ac:dyDescent="0.2">
      <c r="A1" s="8" t="s">
        <v>1378</v>
      </c>
      <c r="B1" s="8" t="s">
        <v>1379</v>
      </c>
      <c r="C1" s="8" t="s">
        <v>188</v>
      </c>
      <c r="D1" s="8" t="s">
        <v>443</v>
      </c>
      <c r="E1" s="8" t="s">
        <v>438</v>
      </c>
      <c r="F1" s="8" t="s">
        <v>153</v>
      </c>
      <c r="G1" s="8" t="s">
        <v>1164</v>
      </c>
      <c r="H1" s="8" t="s">
        <v>615</v>
      </c>
      <c r="I1" s="9" t="s">
        <v>439</v>
      </c>
      <c r="J1" s="9" t="s">
        <v>440</v>
      </c>
      <c r="K1" s="9" t="s">
        <v>441</v>
      </c>
      <c r="L1" s="8" t="s">
        <v>154</v>
      </c>
      <c r="M1" s="1" t="s">
        <v>151</v>
      </c>
      <c r="N1" s="1" t="s">
        <v>152</v>
      </c>
    </row>
    <row r="2" spans="1:14" ht="15.75" x14ac:dyDescent="0.25">
      <c r="A2" s="122" t="s">
        <v>389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s="43" customFormat="1" ht="33.75" x14ac:dyDescent="0.2">
      <c r="A3" s="1">
        <v>1</v>
      </c>
      <c r="B3" s="4">
        <v>79050035</v>
      </c>
      <c r="C3" s="1" t="s">
        <v>1390</v>
      </c>
      <c r="D3" s="1" t="s">
        <v>1524</v>
      </c>
      <c r="E3" s="1" t="s">
        <v>1525</v>
      </c>
      <c r="F3" s="1" t="s">
        <v>698</v>
      </c>
      <c r="G3" s="14">
        <v>72.900000000000006</v>
      </c>
      <c r="H3" s="1">
        <v>1963</v>
      </c>
      <c r="I3" s="2">
        <v>112606</v>
      </c>
      <c r="J3" s="2">
        <f>112606-68922</f>
        <v>43684</v>
      </c>
      <c r="K3" s="2">
        <v>701461.3</v>
      </c>
      <c r="L3" s="3">
        <v>36425</v>
      </c>
      <c r="M3" s="1" t="s">
        <v>1526</v>
      </c>
      <c r="N3" s="1" t="s">
        <v>911</v>
      </c>
    </row>
    <row r="4" spans="1:14" ht="33.75" x14ac:dyDescent="0.2">
      <c r="A4" s="1">
        <f>1+A3</f>
        <v>2</v>
      </c>
      <c r="B4" s="4">
        <v>79050040</v>
      </c>
      <c r="C4" s="1" t="s">
        <v>442</v>
      </c>
      <c r="D4" s="1" t="s">
        <v>1297</v>
      </c>
      <c r="E4" s="1" t="s">
        <v>1298</v>
      </c>
      <c r="F4" s="1" t="s">
        <v>331</v>
      </c>
      <c r="G4" s="14">
        <v>1343.3</v>
      </c>
      <c r="H4" s="1">
        <v>1982</v>
      </c>
      <c r="I4" s="2">
        <v>2781408</v>
      </c>
      <c r="J4" s="2">
        <v>2781408</v>
      </c>
      <c r="K4" s="2">
        <v>11129485.73</v>
      </c>
      <c r="L4" s="3">
        <v>40282</v>
      </c>
      <c r="M4" s="1" t="s">
        <v>1299</v>
      </c>
      <c r="N4" s="1" t="s">
        <v>1300</v>
      </c>
    </row>
    <row r="5" spans="1:14" ht="33.75" x14ac:dyDescent="0.2">
      <c r="A5" s="1">
        <f t="shared" ref="A5:A57" si="0">1+A4</f>
        <v>3</v>
      </c>
      <c r="B5" s="4">
        <f>B4+2</f>
        <v>79050042</v>
      </c>
      <c r="C5" s="1" t="s">
        <v>818</v>
      </c>
      <c r="D5" s="1" t="s">
        <v>308</v>
      </c>
      <c r="E5" s="1" t="s">
        <v>1600</v>
      </c>
      <c r="F5" s="1"/>
      <c r="G5" s="14">
        <v>86</v>
      </c>
      <c r="H5" s="1">
        <v>2000</v>
      </c>
      <c r="I5" s="2">
        <v>76464.11</v>
      </c>
      <c r="J5" s="2">
        <f>I5</f>
        <v>76464.11</v>
      </c>
      <c r="K5" s="2" t="s">
        <v>1718</v>
      </c>
      <c r="L5" s="3">
        <v>36425</v>
      </c>
      <c r="M5" s="1" t="s">
        <v>1689</v>
      </c>
      <c r="N5" s="1" t="s">
        <v>1300</v>
      </c>
    </row>
    <row r="6" spans="1:14" ht="33.75" x14ac:dyDescent="0.2">
      <c r="A6" s="1">
        <f t="shared" si="0"/>
        <v>4</v>
      </c>
      <c r="B6" s="4">
        <f>B5+1</f>
        <v>79050043</v>
      </c>
      <c r="C6" s="1" t="s">
        <v>818</v>
      </c>
      <c r="D6" s="1" t="s">
        <v>638</v>
      </c>
      <c r="E6" s="1" t="s">
        <v>1600</v>
      </c>
      <c r="F6" s="1"/>
      <c r="G6" s="14">
        <v>122</v>
      </c>
      <c r="H6" s="1">
        <v>1971</v>
      </c>
      <c r="I6" s="2">
        <v>66610.44</v>
      </c>
      <c r="J6" s="2">
        <f>I6-3136.68</f>
        <v>63473.760000000002</v>
      </c>
      <c r="K6" s="2" t="s">
        <v>1718</v>
      </c>
      <c r="L6" s="3">
        <v>36425</v>
      </c>
      <c r="M6" s="1" t="s">
        <v>1689</v>
      </c>
      <c r="N6" s="1" t="s">
        <v>1300</v>
      </c>
    </row>
    <row r="7" spans="1:14" ht="33.75" x14ac:dyDescent="0.2">
      <c r="A7" s="1">
        <f t="shared" si="0"/>
        <v>5</v>
      </c>
      <c r="B7" s="4">
        <f>B6+1</f>
        <v>79050044</v>
      </c>
      <c r="C7" s="1" t="s">
        <v>818</v>
      </c>
      <c r="D7" s="1" t="s">
        <v>1043</v>
      </c>
      <c r="E7" s="1" t="s">
        <v>1600</v>
      </c>
      <c r="F7" s="1"/>
      <c r="G7" s="14">
        <v>646</v>
      </c>
      <c r="H7" s="1">
        <v>1968</v>
      </c>
      <c r="I7" s="2">
        <v>340896.03</v>
      </c>
      <c r="J7" s="2">
        <f>I7-145422.14</f>
        <v>195473.89</v>
      </c>
      <c r="K7" s="2" t="s">
        <v>1718</v>
      </c>
      <c r="L7" s="3">
        <v>36425</v>
      </c>
      <c r="M7" s="1" t="s">
        <v>1689</v>
      </c>
      <c r="N7" s="1" t="s">
        <v>1300</v>
      </c>
    </row>
    <row r="8" spans="1:14" ht="33.75" x14ac:dyDescent="0.2">
      <c r="A8" s="1">
        <f t="shared" si="0"/>
        <v>6</v>
      </c>
      <c r="B8" s="4">
        <v>79050004</v>
      </c>
      <c r="C8" s="10" t="s">
        <v>1390</v>
      </c>
      <c r="D8" s="6" t="s">
        <v>308</v>
      </c>
      <c r="E8" s="98" t="s">
        <v>1895</v>
      </c>
      <c r="F8" s="10"/>
      <c r="G8" s="50">
        <v>14.6</v>
      </c>
      <c r="H8" s="50">
        <v>1963</v>
      </c>
      <c r="I8" s="51">
        <v>19860.09</v>
      </c>
      <c r="J8" s="51">
        <f>I8-620.62</f>
        <v>19239.47</v>
      </c>
      <c r="K8" s="51"/>
      <c r="L8" s="52">
        <v>36425</v>
      </c>
      <c r="M8" s="1" t="s">
        <v>1689</v>
      </c>
      <c r="N8" s="1" t="s">
        <v>119</v>
      </c>
    </row>
    <row r="9" spans="1:14" ht="22.5" x14ac:dyDescent="0.2">
      <c r="A9" s="1">
        <f t="shared" si="0"/>
        <v>7</v>
      </c>
      <c r="B9" s="4">
        <v>79050065</v>
      </c>
      <c r="C9" s="10" t="s">
        <v>1390</v>
      </c>
      <c r="D9" s="6" t="s">
        <v>308</v>
      </c>
      <c r="E9" s="54" t="s">
        <v>1894</v>
      </c>
      <c r="F9" s="10" t="s">
        <v>833</v>
      </c>
      <c r="G9" s="50">
        <v>59</v>
      </c>
      <c r="H9" s="50">
        <v>1963</v>
      </c>
      <c r="I9" s="51">
        <v>86256</v>
      </c>
      <c r="J9" s="51">
        <f>I9-2695.5</f>
        <v>83560.5</v>
      </c>
      <c r="K9" s="51"/>
      <c r="L9" s="52">
        <v>36425</v>
      </c>
      <c r="M9" s="6" t="s">
        <v>1523</v>
      </c>
      <c r="N9" s="1" t="s">
        <v>279</v>
      </c>
    </row>
    <row r="10" spans="1:14" ht="22.5" x14ac:dyDescent="0.2">
      <c r="A10" s="1">
        <f t="shared" si="0"/>
        <v>8</v>
      </c>
      <c r="B10" s="49">
        <v>79050063</v>
      </c>
      <c r="C10" s="10" t="s">
        <v>1390</v>
      </c>
      <c r="D10" s="6" t="s">
        <v>599</v>
      </c>
      <c r="E10" s="54" t="s">
        <v>876</v>
      </c>
      <c r="F10" s="10" t="s">
        <v>877</v>
      </c>
      <c r="G10" s="50">
        <v>40.6</v>
      </c>
      <c r="H10" s="50">
        <v>1963</v>
      </c>
      <c r="I10" s="51">
        <v>66638</v>
      </c>
      <c r="J10" s="51">
        <f>I10</f>
        <v>66638</v>
      </c>
      <c r="K10" s="51">
        <v>390662.94</v>
      </c>
      <c r="L10" s="52">
        <v>36425</v>
      </c>
      <c r="M10" s="6" t="s">
        <v>878</v>
      </c>
      <c r="N10" s="1" t="s">
        <v>279</v>
      </c>
    </row>
    <row r="11" spans="1:14" ht="33.75" x14ac:dyDescent="0.2">
      <c r="A11" s="1">
        <f t="shared" si="0"/>
        <v>9</v>
      </c>
      <c r="B11" s="49">
        <v>79050447</v>
      </c>
      <c r="C11" s="54" t="s">
        <v>818</v>
      </c>
      <c r="D11" s="6" t="s">
        <v>378</v>
      </c>
      <c r="E11" s="54" t="s">
        <v>379</v>
      </c>
      <c r="F11" s="99" t="s">
        <v>380</v>
      </c>
      <c r="G11" s="50">
        <v>224.7</v>
      </c>
      <c r="H11" s="50">
        <v>1975</v>
      </c>
      <c r="I11" s="51">
        <v>194897</v>
      </c>
      <c r="J11" s="51">
        <f>I11-46353.14</f>
        <v>148543.85999999999</v>
      </c>
      <c r="K11" s="51">
        <v>1342482.08</v>
      </c>
      <c r="L11" s="52">
        <v>42173</v>
      </c>
      <c r="M11" s="6" t="s">
        <v>1562</v>
      </c>
      <c r="N11" s="1" t="s">
        <v>279</v>
      </c>
    </row>
    <row r="12" spans="1:14" ht="33.75" x14ac:dyDescent="0.2">
      <c r="A12" s="1">
        <f t="shared" si="0"/>
        <v>10</v>
      </c>
      <c r="B12" s="49">
        <v>79050641</v>
      </c>
      <c r="C12" s="54" t="s">
        <v>1487</v>
      </c>
      <c r="D12" s="6" t="s">
        <v>378</v>
      </c>
      <c r="E12" s="54" t="s">
        <v>379</v>
      </c>
      <c r="F12" s="99" t="s">
        <v>1274</v>
      </c>
      <c r="G12" s="50">
        <v>1166</v>
      </c>
      <c r="H12" s="50">
        <v>1976</v>
      </c>
      <c r="I12" s="51">
        <v>1619495</v>
      </c>
      <c r="J12" s="51">
        <v>0</v>
      </c>
      <c r="K12" s="51"/>
      <c r="L12" s="52">
        <v>42174</v>
      </c>
      <c r="M12" s="6" t="s">
        <v>937</v>
      </c>
      <c r="N12" s="1" t="s">
        <v>279</v>
      </c>
    </row>
    <row r="13" spans="1:14" ht="33.75" x14ac:dyDescent="0.2">
      <c r="A13" s="1">
        <f t="shared" si="0"/>
        <v>11</v>
      </c>
      <c r="B13" s="49">
        <v>79050642</v>
      </c>
      <c r="C13" s="54" t="s">
        <v>1270</v>
      </c>
      <c r="D13" s="6" t="s">
        <v>378</v>
      </c>
      <c r="E13" s="54" t="s">
        <v>379</v>
      </c>
      <c r="F13" s="99"/>
      <c r="G13" s="50">
        <v>1031.7</v>
      </c>
      <c r="H13" s="50">
        <v>1976</v>
      </c>
      <c r="I13" s="51">
        <v>1633505</v>
      </c>
      <c r="J13" s="51">
        <v>0</v>
      </c>
      <c r="K13" s="51"/>
      <c r="L13" s="52">
        <v>42139</v>
      </c>
      <c r="M13" s="6" t="s">
        <v>381</v>
      </c>
      <c r="N13" s="1" t="s">
        <v>279</v>
      </c>
    </row>
    <row r="14" spans="1:14" ht="33.75" x14ac:dyDescent="0.2">
      <c r="A14" s="1">
        <f t="shared" si="0"/>
        <v>12</v>
      </c>
      <c r="B14" s="49">
        <v>79050474</v>
      </c>
      <c r="C14" s="54" t="s">
        <v>818</v>
      </c>
      <c r="D14" s="6" t="s">
        <v>382</v>
      </c>
      <c r="E14" s="54" t="s">
        <v>563</v>
      </c>
      <c r="F14" s="10" t="s">
        <v>564</v>
      </c>
      <c r="G14" s="50">
        <v>417.7</v>
      </c>
      <c r="H14" s="50">
        <v>1974</v>
      </c>
      <c r="I14" s="51">
        <v>382882</v>
      </c>
      <c r="J14" s="51">
        <f>I14-89977.29</f>
        <v>292904.71000000002</v>
      </c>
      <c r="K14" s="51">
        <v>3651165.82</v>
      </c>
      <c r="L14" s="52">
        <v>42173</v>
      </c>
      <c r="M14" s="6" t="s">
        <v>942</v>
      </c>
      <c r="N14" s="1" t="s">
        <v>279</v>
      </c>
    </row>
    <row r="15" spans="1:14" ht="33.75" x14ac:dyDescent="0.2">
      <c r="A15" s="1">
        <f t="shared" si="0"/>
        <v>13</v>
      </c>
      <c r="B15" s="49">
        <v>79050629</v>
      </c>
      <c r="C15" s="54" t="s">
        <v>1487</v>
      </c>
      <c r="D15" s="6" t="s">
        <v>382</v>
      </c>
      <c r="E15" s="54" t="s">
        <v>563</v>
      </c>
      <c r="F15" s="10" t="s">
        <v>1268</v>
      </c>
      <c r="G15" s="50">
        <v>1605</v>
      </c>
      <c r="H15" s="50">
        <v>1974</v>
      </c>
      <c r="I15" s="51">
        <v>16874000</v>
      </c>
      <c r="J15" s="51">
        <f>0</f>
        <v>0</v>
      </c>
      <c r="K15" s="51" t="s">
        <v>1718</v>
      </c>
      <c r="L15" s="52">
        <v>42174</v>
      </c>
      <c r="M15" s="6" t="s">
        <v>1025</v>
      </c>
      <c r="N15" s="1" t="s">
        <v>279</v>
      </c>
    </row>
    <row r="16" spans="1:14" ht="33.75" x14ac:dyDescent="0.2">
      <c r="A16" s="1">
        <f t="shared" si="0"/>
        <v>14</v>
      </c>
      <c r="B16" s="49">
        <v>79050630</v>
      </c>
      <c r="C16" s="54" t="s">
        <v>1487</v>
      </c>
      <c r="D16" s="6" t="s">
        <v>382</v>
      </c>
      <c r="E16" s="54" t="s">
        <v>563</v>
      </c>
      <c r="F16" s="10"/>
      <c r="G16" s="50">
        <v>824</v>
      </c>
      <c r="H16" s="50">
        <v>1974</v>
      </c>
      <c r="I16" s="51"/>
      <c r="J16" s="51"/>
      <c r="K16" s="51"/>
      <c r="L16" s="52">
        <v>42139</v>
      </c>
      <c r="M16" s="6" t="s">
        <v>381</v>
      </c>
      <c r="N16" s="1" t="s">
        <v>279</v>
      </c>
    </row>
    <row r="17" spans="1:14" ht="33.75" x14ac:dyDescent="0.2">
      <c r="A17" s="1">
        <f t="shared" si="0"/>
        <v>15</v>
      </c>
      <c r="B17" s="49">
        <v>79050481</v>
      </c>
      <c r="C17" s="54" t="s">
        <v>818</v>
      </c>
      <c r="D17" s="6" t="s">
        <v>565</v>
      </c>
      <c r="E17" s="54" t="s">
        <v>566</v>
      </c>
      <c r="F17" s="10" t="s">
        <v>567</v>
      </c>
      <c r="G17" s="50">
        <v>217.4</v>
      </c>
      <c r="H17" s="50">
        <v>1978</v>
      </c>
      <c r="I17" s="51">
        <v>192175</v>
      </c>
      <c r="J17" s="51">
        <f>I17-58229.04</f>
        <v>133945.96</v>
      </c>
      <c r="K17" s="51">
        <v>1024597.11</v>
      </c>
      <c r="L17" s="52">
        <v>42173</v>
      </c>
      <c r="M17" s="6" t="s">
        <v>940</v>
      </c>
      <c r="N17" s="1" t="s">
        <v>279</v>
      </c>
    </row>
    <row r="18" spans="1:14" ht="33.75" x14ac:dyDescent="0.2">
      <c r="A18" s="1">
        <f t="shared" si="0"/>
        <v>16</v>
      </c>
      <c r="B18" s="49">
        <v>79050636</v>
      </c>
      <c r="C18" s="54" t="s">
        <v>1487</v>
      </c>
      <c r="D18" s="6" t="s">
        <v>565</v>
      </c>
      <c r="E18" s="54" t="s">
        <v>566</v>
      </c>
      <c r="F18" s="10" t="s">
        <v>1272</v>
      </c>
      <c r="G18" s="50">
        <v>992</v>
      </c>
      <c r="H18" s="50"/>
      <c r="I18" s="51">
        <v>6076580</v>
      </c>
      <c r="J18" s="51">
        <f>I18-5448869</f>
        <v>627711</v>
      </c>
      <c r="K18" s="51"/>
      <c r="L18" s="52">
        <v>42174</v>
      </c>
      <c r="M18" s="6" t="s">
        <v>941</v>
      </c>
      <c r="N18" s="1" t="s">
        <v>279</v>
      </c>
    </row>
    <row r="19" spans="1:14" ht="33.75" x14ac:dyDescent="0.2">
      <c r="A19" s="1">
        <f t="shared" si="0"/>
        <v>17</v>
      </c>
      <c r="B19" s="49">
        <v>79050637</v>
      </c>
      <c r="C19" s="54" t="s">
        <v>1487</v>
      </c>
      <c r="D19" s="6" t="s">
        <v>565</v>
      </c>
      <c r="E19" s="54" t="s">
        <v>566</v>
      </c>
      <c r="F19" s="10"/>
      <c r="G19" s="50">
        <v>142</v>
      </c>
      <c r="H19" s="50"/>
      <c r="I19" s="51"/>
      <c r="J19" s="51"/>
      <c r="K19" s="51"/>
      <c r="L19" s="52">
        <v>42139</v>
      </c>
      <c r="M19" s="6" t="s">
        <v>381</v>
      </c>
      <c r="N19" s="1" t="s">
        <v>279</v>
      </c>
    </row>
    <row r="20" spans="1:14" ht="33.75" x14ac:dyDescent="0.2">
      <c r="A20" s="1">
        <f t="shared" si="0"/>
        <v>18</v>
      </c>
      <c r="B20" s="49">
        <v>79050638</v>
      </c>
      <c r="C20" s="54" t="s">
        <v>1270</v>
      </c>
      <c r="D20" s="6" t="s">
        <v>565</v>
      </c>
      <c r="E20" s="54" t="s">
        <v>566</v>
      </c>
      <c r="F20" s="10"/>
      <c r="G20" s="50">
        <v>916</v>
      </c>
      <c r="H20" s="50"/>
      <c r="I20" s="51">
        <v>4908420</v>
      </c>
      <c r="J20" s="51">
        <f>I20-4401380</f>
        <v>507040</v>
      </c>
      <c r="K20" s="51"/>
      <c r="L20" s="52">
        <v>42139</v>
      </c>
      <c r="M20" s="6" t="s">
        <v>381</v>
      </c>
      <c r="N20" s="1" t="s">
        <v>279</v>
      </c>
    </row>
    <row r="21" spans="1:14" ht="33.75" x14ac:dyDescent="0.2">
      <c r="A21" s="1">
        <f t="shared" si="0"/>
        <v>19</v>
      </c>
      <c r="B21" s="49">
        <v>79050463</v>
      </c>
      <c r="C21" s="54" t="s">
        <v>1390</v>
      </c>
      <c r="D21" s="6" t="s">
        <v>644</v>
      </c>
      <c r="E21" s="8" t="s">
        <v>645</v>
      </c>
      <c r="F21" s="10" t="s">
        <v>643</v>
      </c>
      <c r="G21" s="50">
        <v>129.1</v>
      </c>
      <c r="H21" s="50">
        <v>1980</v>
      </c>
      <c r="I21" s="51">
        <v>116316</v>
      </c>
      <c r="J21" s="51">
        <f>I21-2856.88</f>
        <v>113459.12</v>
      </c>
      <c r="K21" s="51">
        <v>806215.93</v>
      </c>
      <c r="L21" s="52">
        <v>42173</v>
      </c>
      <c r="M21" s="6" t="s">
        <v>1560</v>
      </c>
      <c r="N21" s="1" t="s">
        <v>279</v>
      </c>
    </row>
    <row r="22" spans="1:14" ht="33.75" x14ac:dyDescent="0.2">
      <c r="A22" s="1">
        <f t="shared" si="0"/>
        <v>20</v>
      </c>
      <c r="B22" s="49">
        <v>79050643</v>
      </c>
      <c r="C22" s="54" t="s">
        <v>1487</v>
      </c>
      <c r="D22" s="6" t="s">
        <v>644</v>
      </c>
      <c r="E22" s="8" t="s">
        <v>645</v>
      </c>
      <c r="F22" s="10" t="s">
        <v>1275</v>
      </c>
      <c r="G22" s="50">
        <v>980</v>
      </c>
      <c r="H22" s="50">
        <v>1980</v>
      </c>
      <c r="I22" s="51">
        <v>2540000</v>
      </c>
      <c r="J22" s="51">
        <f>I22-1708150</f>
        <v>831850</v>
      </c>
      <c r="K22" s="51"/>
      <c r="L22" s="52">
        <v>42174</v>
      </c>
      <c r="M22" s="6" t="s">
        <v>938</v>
      </c>
      <c r="N22" s="1" t="s">
        <v>279</v>
      </c>
    </row>
    <row r="23" spans="1:14" ht="33.75" x14ac:dyDescent="0.2">
      <c r="A23" s="1">
        <f t="shared" si="0"/>
        <v>21</v>
      </c>
      <c r="B23" s="49">
        <v>79050576</v>
      </c>
      <c r="C23" s="54" t="s">
        <v>818</v>
      </c>
      <c r="D23" s="6" t="s">
        <v>646</v>
      </c>
      <c r="E23" s="8" t="s">
        <v>647</v>
      </c>
      <c r="F23" s="10" t="s">
        <v>648</v>
      </c>
      <c r="G23" s="50">
        <v>248.7</v>
      </c>
      <c r="H23" s="50">
        <v>1988</v>
      </c>
      <c r="I23" s="51">
        <v>188298</v>
      </c>
      <c r="J23" s="51">
        <f>I23-42367.05</f>
        <v>145930.95000000001</v>
      </c>
      <c r="K23" s="51">
        <v>560059.21</v>
      </c>
      <c r="L23" s="52">
        <v>42173</v>
      </c>
      <c r="M23" s="6" t="s">
        <v>846</v>
      </c>
      <c r="N23" s="1" t="s">
        <v>279</v>
      </c>
    </row>
    <row r="24" spans="1:14" ht="33.75" x14ac:dyDescent="0.2">
      <c r="A24" s="1">
        <f t="shared" si="0"/>
        <v>22</v>
      </c>
      <c r="B24" s="49">
        <v>79050631</v>
      </c>
      <c r="C24" s="54" t="s">
        <v>1487</v>
      </c>
      <c r="D24" s="6" t="s">
        <v>646</v>
      </c>
      <c r="E24" s="8" t="s">
        <v>647</v>
      </c>
      <c r="F24" s="10" t="s">
        <v>1269</v>
      </c>
      <c r="G24" s="50">
        <v>356</v>
      </c>
      <c r="H24" s="50">
        <v>1988</v>
      </c>
      <c r="I24" s="51">
        <v>2274000</v>
      </c>
      <c r="J24" s="51">
        <v>0</v>
      </c>
      <c r="K24" s="51" t="s">
        <v>1718</v>
      </c>
      <c r="L24" s="52">
        <v>42174</v>
      </c>
      <c r="M24" s="6" t="s">
        <v>936</v>
      </c>
      <c r="N24" s="1" t="s">
        <v>279</v>
      </c>
    </row>
    <row r="25" spans="1:14" ht="33.75" x14ac:dyDescent="0.2">
      <c r="A25" s="1">
        <f t="shared" si="0"/>
        <v>23</v>
      </c>
      <c r="B25" s="49">
        <v>79050632</v>
      </c>
      <c r="C25" s="54" t="s">
        <v>1270</v>
      </c>
      <c r="D25" s="6" t="s">
        <v>646</v>
      </c>
      <c r="E25" s="8" t="s">
        <v>647</v>
      </c>
      <c r="F25" s="10"/>
      <c r="G25" s="50">
        <v>361</v>
      </c>
      <c r="H25" s="50">
        <v>1988</v>
      </c>
      <c r="I25" s="51">
        <v>2274000</v>
      </c>
      <c r="J25" s="51">
        <v>0</v>
      </c>
      <c r="K25" s="51" t="s">
        <v>1718</v>
      </c>
      <c r="L25" s="52">
        <v>42139</v>
      </c>
      <c r="M25" s="6" t="s">
        <v>381</v>
      </c>
      <c r="N25" s="1" t="s">
        <v>279</v>
      </c>
    </row>
    <row r="26" spans="1:14" ht="33.75" x14ac:dyDescent="0.2">
      <c r="A26" s="1">
        <f t="shared" si="0"/>
        <v>24</v>
      </c>
      <c r="B26" s="49">
        <v>79050620</v>
      </c>
      <c r="C26" s="54" t="s">
        <v>442</v>
      </c>
      <c r="D26" s="6" t="s">
        <v>1482</v>
      </c>
      <c r="E26" s="8" t="s">
        <v>1483</v>
      </c>
      <c r="F26" s="10" t="s">
        <v>1484</v>
      </c>
      <c r="G26" s="50">
        <v>153.80000000000001</v>
      </c>
      <c r="H26" s="50">
        <v>1965</v>
      </c>
      <c r="I26" s="51">
        <v>372882.3</v>
      </c>
      <c r="J26" s="51">
        <f>I26-277454.62</f>
        <v>95427.68</v>
      </c>
      <c r="K26" s="51">
        <v>918886.27</v>
      </c>
      <c r="L26" s="52">
        <v>42173</v>
      </c>
      <c r="M26" s="6" t="s">
        <v>845</v>
      </c>
      <c r="N26" s="1" t="s">
        <v>279</v>
      </c>
    </row>
    <row r="27" spans="1:14" ht="33.75" x14ac:dyDescent="0.2">
      <c r="A27" s="1">
        <f t="shared" si="0"/>
        <v>25</v>
      </c>
      <c r="B27" s="49">
        <v>79050639</v>
      </c>
      <c r="C27" s="54" t="s">
        <v>1487</v>
      </c>
      <c r="D27" s="6" t="s">
        <v>1482</v>
      </c>
      <c r="E27" s="8" t="s">
        <v>1483</v>
      </c>
      <c r="F27" s="10" t="s">
        <v>1273</v>
      </c>
      <c r="G27" s="50">
        <v>1000</v>
      </c>
      <c r="H27" s="50">
        <v>1965</v>
      </c>
      <c r="I27" s="51">
        <v>8460297</v>
      </c>
      <c r="J27" s="51">
        <v>0</v>
      </c>
      <c r="K27" s="51"/>
      <c r="L27" s="52">
        <v>42174</v>
      </c>
      <c r="M27" s="6" t="s">
        <v>1024</v>
      </c>
      <c r="N27" s="1" t="s">
        <v>279</v>
      </c>
    </row>
    <row r="28" spans="1:14" ht="33.75" x14ac:dyDescent="0.2">
      <c r="A28" s="1">
        <f t="shared" si="0"/>
        <v>26</v>
      </c>
      <c r="B28" s="49">
        <v>79050640</v>
      </c>
      <c r="C28" s="54" t="s">
        <v>1487</v>
      </c>
      <c r="D28" s="6" t="s">
        <v>1482</v>
      </c>
      <c r="E28" s="8" t="s">
        <v>1483</v>
      </c>
      <c r="F28" s="10"/>
      <c r="G28" s="50">
        <v>252</v>
      </c>
      <c r="H28" s="50">
        <v>1965</v>
      </c>
      <c r="I28" s="51">
        <v>1716386</v>
      </c>
      <c r="J28" s="51">
        <v>0</v>
      </c>
      <c r="K28" s="51"/>
      <c r="L28" s="52">
        <v>42139</v>
      </c>
      <c r="M28" s="6" t="s">
        <v>381</v>
      </c>
      <c r="N28" s="1" t="s">
        <v>279</v>
      </c>
    </row>
    <row r="29" spans="1:14" ht="33.75" x14ac:dyDescent="0.2">
      <c r="A29" s="1">
        <f t="shared" si="0"/>
        <v>27</v>
      </c>
      <c r="B29" s="49">
        <v>79050621</v>
      </c>
      <c r="C29" s="54" t="s">
        <v>818</v>
      </c>
      <c r="D29" s="6" t="s">
        <v>382</v>
      </c>
      <c r="E29" s="8" t="s">
        <v>1485</v>
      </c>
      <c r="F29" s="10" t="s">
        <v>1486</v>
      </c>
      <c r="G29" s="50">
        <v>130</v>
      </c>
      <c r="H29" s="50">
        <v>1975</v>
      </c>
      <c r="I29" s="51">
        <v>94036</v>
      </c>
      <c r="J29" s="51">
        <f>I29*(2015-H29)*2.5%</f>
        <v>94036</v>
      </c>
      <c r="K29" s="35">
        <v>811836.33</v>
      </c>
      <c r="L29" s="52">
        <v>42170</v>
      </c>
      <c r="M29" s="6" t="s">
        <v>986</v>
      </c>
      <c r="N29" s="1" t="s">
        <v>279</v>
      </c>
    </row>
    <row r="30" spans="1:14" ht="33.75" x14ac:dyDescent="0.2">
      <c r="A30" s="1">
        <f t="shared" si="0"/>
        <v>28</v>
      </c>
      <c r="B30" s="49">
        <v>79050622</v>
      </c>
      <c r="C30" s="54" t="s">
        <v>1487</v>
      </c>
      <c r="D30" s="6" t="s">
        <v>382</v>
      </c>
      <c r="E30" s="8" t="s">
        <v>1488</v>
      </c>
      <c r="F30" s="10" t="s">
        <v>1092</v>
      </c>
      <c r="G30" s="50">
        <v>781.3</v>
      </c>
      <c r="H30" s="50">
        <v>1975</v>
      </c>
      <c r="I30" s="51">
        <v>3553000</v>
      </c>
      <c r="J30" s="51">
        <v>0</v>
      </c>
      <c r="K30" s="55"/>
      <c r="L30" s="52">
        <v>42131</v>
      </c>
      <c r="M30" s="6" t="s">
        <v>381</v>
      </c>
      <c r="N30" s="1" t="s">
        <v>279</v>
      </c>
    </row>
    <row r="31" spans="1:14" ht="33.75" x14ac:dyDescent="0.2">
      <c r="A31" s="1">
        <f t="shared" si="0"/>
        <v>29</v>
      </c>
      <c r="B31" s="49">
        <v>79050623</v>
      </c>
      <c r="C31" s="54" t="s">
        <v>818</v>
      </c>
      <c r="D31" s="6" t="s">
        <v>1489</v>
      </c>
      <c r="E31" s="8" t="s">
        <v>1260</v>
      </c>
      <c r="F31" s="10" t="s">
        <v>1261</v>
      </c>
      <c r="G31" s="50">
        <v>50.5</v>
      </c>
      <c r="H31" s="50">
        <v>1976</v>
      </c>
      <c r="I31" s="51">
        <v>41072</v>
      </c>
      <c r="J31" s="51">
        <f>I31</f>
        <v>41072</v>
      </c>
      <c r="K31" s="55">
        <v>315367.19</v>
      </c>
      <c r="L31" s="52">
        <v>42170</v>
      </c>
      <c r="M31" s="6" t="s">
        <v>1551</v>
      </c>
      <c r="N31" s="1" t="s">
        <v>279</v>
      </c>
    </row>
    <row r="32" spans="1:14" ht="33.75" x14ac:dyDescent="0.2">
      <c r="A32" s="1">
        <f t="shared" si="0"/>
        <v>30</v>
      </c>
      <c r="B32" s="49">
        <v>79050624</v>
      </c>
      <c r="C32" s="54" t="s">
        <v>1487</v>
      </c>
      <c r="D32" s="6" t="s">
        <v>1489</v>
      </c>
      <c r="E32" s="8" t="s">
        <v>1262</v>
      </c>
      <c r="F32" s="10" t="s">
        <v>689</v>
      </c>
      <c r="G32" s="50">
        <v>243</v>
      </c>
      <c r="H32" s="50">
        <v>1976</v>
      </c>
      <c r="I32" s="51">
        <v>551000</v>
      </c>
      <c r="J32" s="51">
        <f>I32</f>
        <v>551000</v>
      </c>
      <c r="K32" s="55"/>
      <c r="L32" s="52">
        <v>42131</v>
      </c>
      <c r="M32" s="6" t="s">
        <v>381</v>
      </c>
      <c r="N32" s="1" t="s">
        <v>279</v>
      </c>
    </row>
    <row r="33" spans="1:14" ht="33.75" x14ac:dyDescent="0.2">
      <c r="A33" s="1">
        <f t="shared" si="0"/>
        <v>31</v>
      </c>
      <c r="B33" s="49">
        <v>79050625</v>
      </c>
      <c r="C33" s="54" t="s">
        <v>818</v>
      </c>
      <c r="D33" s="6" t="s">
        <v>1263</v>
      </c>
      <c r="E33" s="8" t="s">
        <v>1265</v>
      </c>
      <c r="F33" s="10" t="s">
        <v>1264</v>
      </c>
      <c r="G33" s="50">
        <v>212.3</v>
      </c>
      <c r="H33" s="50">
        <v>1976</v>
      </c>
      <c r="I33" s="51">
        <v>248540</v>
      </c>
      <c r="J33" s="51">
        <f>I33</f>
        <v>248540</v>
      </c>
      <c r="K33" s="55">
        <v>1325791.18</v>
      </c>
      <c r="L33" s="52">
        <v>42170</v>
      </c>
      <c r="M33" s="6" t="s">
        <v>987</v>
      </c>
      <c r="N33" s="1" t="s">
        <v>279</v>
      </c>
    </row>
    <row r="34" spans="1:14" ht="33.75" x14ac:dyDescent="0.2">
      <c r="A34" s="1">
        <f t="shared" si="0"/>
        <v>32</v>
      </c>
      <c r="B34" s="49">
        <v>79050626</v>
      </c>
      <c r="C34" s="54" t="s">
        <v>1487</v>
      </c>
      <c r="D34" s="6" t="s">
        <v>1263</v>
      </c>
      <c r="E34" s="8" t="s">
        <v>1266</v>
      </c>
      <c r="F34" s="10" t="s">
        <v>654</v>
      </c>
      <c r="G34" s="50">
        <v>473</v>
      </c>
      <c r="H34" s="50">
        <v>1976</v>
      </c>
      <c r="I34" s="51">
        <v>1518000</v>
      </c>
      <c r="J34" s="51">
        <v>1518000</v>
      </c>
      <c r="K34" s="55"/>
      <c r="L34" s="52">
        <v>42131</v>
      </c>
      <c r="M34" s="6" t="s">
        <v>656</v>
      </c>
      <c r="N34" s="1" t="s">
        <v>279</v>
      </c>
    </row>
    <row r="35" spans="1:14" ht="33.75" x14ac:dyDescent="0.2">
      <c r="A35" s="1">
        <f t="shared" si="0"/>
        <v>33</v>
      </c>
      <c r="B35" s="49">
        <v>79050627</v>
      </c>
      <c r="C35" s="54" t="s">
        <v>818</v>
      </c>
      <c r="D35" s="6" t="s">
        <v>1263</v>
      </c>
      <c r="E35" s="8" t="s">
        <v>1267</v>
      </c>
      <c r="F35" s="10" t="s">
        <v>655</v>
      </c>
      <c r="G35" s="50">
        <v>275</v>
      </c>
      <c r="H35" s="50">
        <v>1972</v>
      </c>
      <c r="I35" s="51">
        <v>176796</v>
      </c>
      <c r="J35" s="51">
        <f>I35</f>
        <v>176796</v>
      </c>
      <c r="K35" s="55">
        <v>2189205.4700000002</v>
      </c>
      <c r="L35" s="52">
        <v>42170</v>
      </c>
      <c r="M35" s="6" t="s">
        <v>984</v>
      </c>
      <c r="N35" s="1" t="s">
        <v>279</v>
      </c>
    </row>
    <row r="36" spans="1:14" ht="33.75" x14ac:dyDescent="0.2">
      <c r="A36" s="1">
        <f t="shared" si="0"/>
        <v>34</v>
      </c>
      <c r="B36" s="49">
        <v>79050628</v>
      </c>
      <c r="C36" s="54" t="s">
        <v>1487</v>
      </c>
      <c r="D36" s="6" t="s">
        <v>1263</v>
      </c>
      <c r="E36" s="8" t="s">
        <v>1267</v>
      </c>
      <c r="F36" s="10" t="s">
        <v>1086</v>
      </c>
      <c r="G36" s="50">
        <v>452</v>
      </c>
      <c r="H36" s="50">
        <v>1972</v>
      </c>
      <c r="I36" s="51">
        <v>1767000</v>
      </c>
      <c r="J36" s="51">
        <v>0</v>
      </c>
      <c r="K36" s="55"/>
      <c r="L36" s="52">
        <v>42131</v>
      </c>
      <c r="M36" s="6" t="s">
        <v>381</v>
      </c>
      <c r="N36" s="1" t="s">
        <v>279</v>
      </c>
    </row>
    <row r="37" spans="1:14" ht="33.75" x14ac:dyDescent="0.2">
      <c r="A37" s="1">
        <f t="shared" si="0"/>
        <v>35</v>
      </c>
      <c r="B37" s="49">
        <v>79050664</v>
      </c>
      <c r="C37" s="54" t="s">
        <v>1293</v>
      </c>
      <c r="D37" s="6" t="s">
        <v>321</v>
      </c>
      <c r="E37" s="8" t="s">
        <v>322</v>
      </c>
      <c r="F37" s="10" t="s">
        <v>142</v>
      </c>
      <c r="G37" s="50">
        <v>20.5</v>
      </c>
      <c r="H37" s="50">
        <v>1996</v>
      </c>
      <c r="I37" s="51">
        <v>262600</v>
      </c>
      <c r="J37" s="51">
        <f>I37-118170</f>
        <v>144430</v>
      </c>
      <c r="K37" s="55"/>
      <c r="L37" s="52">
        <v>42170</v>
      </c>
      <c r="M37" s="6" t="s">
        <v>1045</v>
      </c>
      <c r="N37" s="1" t="s">
        <v>279</v>
      </c>
    </row>
    <row r="38" spans="1:14" ht="22.5" x14ac:dyDescent="0.2">
      <c r="A38" s="1">
        <f t="shared" si="0"/>
        <v>36</v>
      </c>
      <c r="B38" s="49">
        <f>79050051</f>
        <v>79050051</v>
      </c>
      <c r="C38" s="10" t="s">
        <v>1048</v>
      </c>
      <c r="D38" s="6" t="s">
        <v>1043</v>
      </c>
      <c r="E38" s="8" t="s">
        <v>858</v>
      </c>
      <c r="F38" s="10" t="s">
        <v>674</v>
      </c>
      <c r="G38" s="50">
        <v>49.4</v>
      </c>
      <c r="H38" s="50">
        <v>2000</v>
      </c>
      <c r="I38" s="51">
        <v>38825.07</v>
      </c>
      <c r="J38" s="51">
        <f>I38-20462.66</f>
        <v>18362.41</v>
      </c>
      <c r="K38" s="51"/>
      <c r="L38" s="52">
        <v>36425</v>
      </c>
      <c r="M38" s="6" t="s">
        <v>1068</v>
      </c>
      <c r="N38" s="1" t="s">
        <v>279</v>
      </c>
    </row>
    <row r="39" spans="1:14" ht="22.5" x14ac:dyDescent="0.2">
      <c r="A39" s="1">
        <f t="shared" si="0"/>
        <v>37</v>
      </c>
      <c r="B39" s="49">
        <v>79050898</v>
      </c>
      <c r="C39" s="96" t="s">
        <v>442</v>
      </c>
      <c r="D39" s="6" t="s">
        <v>386</v>
      </c>
      <c r="E39" s="8" t="s">
        <v>387</v>
      </c>
      <c r="F39" s="10" t="s">
        <v>388</v>
      </c>
      <c r="G39" s="50">
        <v>7.7</v>
      </c>
      <c r="H39" s="50">
        <v>1974</v>
      </c>
      <c r="I39" s="51">
        <v>107510</v>
      </c>
      <c r="J39" s="51">
        <v>0</v>
      </c>
      <c r="K39" s="51">
        <v>23801.14</v>
      </c>
      <c r="L39" s="3">
        <v>42885</v>
      </c>
      <c r="M39" s="1" t="s">
        <v>1632</v>
      </c>
      <c r="N39" s="1" t="s">
        <v>279</v>
      </c>
    </row>
    <row r="40" spans="1:14" ht="33.75" x14ac:dyDescent="0.2">
      <c r="A40" s="1">
        <f t="shared" si="0"/>
        <v>38</v>
      </c>
      <c r="B40" s="49">
        <v>79050646</v>
      </c>
      <c r="C40" s="96" t="s">
        <v>1293</v>
      </c>
      <c r="D40" s="96" t="s">
        <v>383</v>
      </c>
      <c r="E40" s="8" t="s">
        <v>384</v>
      </c>
      <c r="F40" s="10" t="s">
        <v>385</v>
      </c>
      <c r="G40" s="50">
        <v>7.9</v>
      </c>
      <c r="H40" s="50">
        <v>1980</v>
      </c>
      <c r="I40" s="51">
        <v>656682</v>
      </c>
      <c r="J40" s="97">
        <f>I40</f>
        <v>656682</v>
      </c>
      <c r="K40" s="51">
        <v>78529.710000000006</v>
      </c>
      <c r="L40" s="52">
        <v>42173</v>
      </c>
      <c r="M40" s="6" t="s">
        <v>847</v>
      </c>
      <c r="N40" s="1" t="s">
        <v>279</v>
      </c>
    </row>
    <row r="41" spans="1:14" ht="33.75" x14ac:dyDescent="0.2">
      <c r="A41" s="1">
        <f t="shared" si="0"/>
        <v>39</v>
      </c>
      <c r="B41" s="49">
        <v>79050647</v>
      </c>
      <c r="C41" s="96" t="s">
        <v>1293</v>
      </c>
      <c r="D41" s="96" t="s">
        <v>1146</v>
      </c>
      <c r="E41" s="8" t="s">
        <v>1147</v>
      </c>
      <c r="F41" s="50" t="s">
        <v>1148</v>
      </c>
      <c r="G41" s="50">
        <v>5.4</v>
      </c>
      <c r="H41" s="50">
        <v>1984</v>
      </c>
      <c r="I41" s="51">
        <v>649220</v>
      </c>
      <c r="J41" s="97">
        <f>I41-64922</f>
        <v>584298</v>
      </c>
      <c r="K41" s="51">
        <v>44219.040000000001</v>
      </c>
      <c r="L41" s="52">
        <v>42173</v>
      </c>
      <c r="M41" s="6" t="s">
        <v>634</v>
      </c>
      <c r="N41" s="1" t="s">
        <v>279</v>
      </c>
    </row>
    <row r="42" spans="1:14" ht="33.75" x14ac:dyDescent="0.2">
      <c r="A42" s="1">
        <f t="shared" si="0"/>
        <v>40</v>
      </c>
      <c r="B42" s="49">
        <v>79050648</v>
      </c>
      <c r="C42" s="96" t="s">
        <v>1293</v>
      </c>
      <c r="D42" s="96" t="s">
        <v>1149</v>
      </c>
      <c r="E42" s="8" t="s">
        <v>1150</v>
      </c>
      <c r="F42" s="10" t="s">
        <v>1151</v>
      </c>
      <c r="G42" s="50">
        <v>24.9</v>
      </c>
      <c r="H42" s="50">
        <v>1996</v>
      </c>
      <c r="I42" s="51">
        <v>856128</v>
      </c>
      <c r="J42" s="97">
        <f>I42-342451.2</f>
        <v>513676.79999999999</v>
      </c>
      <c r="K42" s="51">
        <v>1884334.28</v>
      </c>
      <c r="L42" s="52">
        <v>42173</v>
      </c>
      <c r="M42" s="6" t="s">
        <v>848</v>
      </c>
      <c r="N42" s="1" t="s">
        <v>279</v>
      </c>
    </row>
    <row r="43" spans="1:14" ht="33.75" x14ac:dyDescent="0.2">
      <c r="A43" s="1">
        <f t="shared" si="0"/>
        <v>41</v>
      </c>
      <c r="B43" s="49">
        <v>79050649</v>
      </c>
      <c r="C43" s="96" t="s">
        <v>1293</v>
      </c>
      <c r="D43" s="96" t="s">
        <v>1152</v>
      </c>
      <c r="E43" s="8" t="s">
        <v>1153</v>
      </c>
      <c r="F43" s="10" t="s">
        <v>1154</v>
      </c>
      <c r="G43" s="50">
        <v>5.8</v>
      </c>
      <c r="H43" s="50">
        <v>1993</v>
      </c>
      <c r="I43" s="51">
        <v>262600</v>
      </c>
      <c r="J43" s="97">
        <f>I43-79436.5</f>
        <v>183163.5</v>
      </c>
      <c r="K43" s="51">
        <v>1884334.28</v>
      </c>
      <c r="L43" s="52">
        <v>42173</v>
      </c>
      <c r="M43" s="6" t="s">
        <v>635</v>
      </c>
      <c r="N43" s="1" t="s">
        <v>279</v>
      </c>
    </row>
    <row r="44" spans="1:14" ht="33.75" x14ac:dyDescent="0.2">
      <c r="A44" s="1">
        <f t="shared" si="0"/>
        <v>42</v>
      </c>
      <c r="B44" s="49">
        <v>79050650</v>
      </c>
      <c r="C44" s="96" t="s">
        <v>1293</v>
      </c>
      <c r="D44" s="96" t="s">
        <v>1155</v>
      </c>
      <c r="E44" s="8" t="s">
        <v>1156</v>
      </c>
      <c r="F44" s="10" t="s">
        <v>1157</v>
      </c>
      <c r="G44" s="50">
        <v>44.7</v>
      </c>
      <c r="H44" s="50">
        <v>2003</v>
      </c>
      <c r="I44" s="51">
        <v>454272</v>
      </c>
      <c r="J44" s="97">
        <f>I44-181709</f>
        <v>272563</v>
      </c>
      <c r="K44" s="51">
        <v>369655.14</v>
      </c>
      <c r="L44" s="52">
        <v>42173</v>
      </c>
      <c r="M44" s="6" t="s">
        <v>636</v>
      </c>
      <c r="N44" s="1" t="s">
        <v>279</v>
      </c>
    </row>
    <row r="45" spans="1:14" ht="33.75" x14ac:dyDescent="0.2">
      <c r="A45" s="1">
        <f t="shared" si="0"/>
        <v>43</v>
      </c>
      <c r="B45" s="49">
        <v>79050651</v>
      </c>
      <c r="C45" s="96" t="s">
        <v>1293</v>
      </c>
      <c r="D45" s="96" t="s">
        <v>1158</v>
      </c>
      <c r="E45" s="8" t="s">
        <v>1159</v>
      </c>
      <c r="F45" s="10" t="s">
        <v>1160</v>
      </c>
      <c r="G45" s="50">
        <v>37.799999999999997</v>
      </c>
      <c r="H45" s="50">
        <v>2003</v>
      </c>
      <c r="I45" s="51">
        <v>454272</v>
      </c>
      <c r="J45" s="97">
        <f>I45-181708.8</f>
        <v>272563.20000000001</v>
      </c>
      <c r="K45" s="51">
        <v>581686.35</v>
      </c>
      <c r="L45" s="52">
        <v>42172</v>
      </c>
      <c r="M45" s="6" t="s">
        <v>373</v>
      </c>
      <c r="N45" s="1" t="s">
        <v>279</v>
      </c>
    </row>
    <row r="46" spans="1:14" ht="45" x14ac:dyDescent="0.2">
      <c r="A46" s="1">
        <f t="shared" si="0"/>
        <v>44</v>
      </c>
      <c r="B46" s="49">
        <v>79050652</v>
      </c>
      <c r="C46" s="96" t="s">
        <v>1293</v>
      </c>
      <c r="D46" s="96" t="s">
        <v>1161</v>
      </c>
      <c r="E46" s="8" t="s">
        <v>1162</v>
      </c>
      <c r="F46" s="10" t="s">
        <v>1163</v>
      </c>
      <c r="G46" s="50">
        <v>38.6</v>
      </c>
      <c r="H46" s="50">
        <v>2005</v>
      </c>
      <c r="I46" s="51">
        <v>454272</v>
      </c>
      <c r="J46" s="97">
        <f>I46-181708.8</f>
        <v>272563.20000000001</v>
      </c>
      <c r="K46" s="51">
        <v>396697.76</v>
      </c>
      <c r="L46" s="52">
        <v>42172</v>
      </c>
      <c r="M46" s="6" t="s">
        <v>284</v>
      </c>
      <c r="N46" s="1" t="s">
        <v>279</v>
      </c>
    </row>
    <row r="47" spans="1:14" ht="33.75" x14ac:dyDescent="0.2">
      <c r="A47" s="1">
        <f t="shared" si="0"/>
        <v>45</v>
      </c>
      <c r="B47" s="49">
        <v>79050653</v>
      </c>
      <c r="C47" s="96" t="s">
        <v>258</v>
      </c>
      <c r="D47" s="96" t="s">
        <v>259</v>
      </c>
      <c r="E47" s="8" t="s">
        <v>260</v>
      </c>
      <c r="F47" s="10" t="s">
        <v>261</v>
      </c>
      <c r="G47" s="50">
        <v>63.3</v>
      </c>
      <c r="H47" s="50">
        <v>1976</v>
      </c>
      <c r="I47" s="51">
        <v>832858</v>
      </c>
      <c r="J47" s="97">
        <f>I47</f>
        <v>832858</v>
      </c>
      <c r="K47" s="51">
        <v>519656.05</v>
      </c>
      <c r="L47" s="52">
        <v>42172</v>
      </c>
      <c r="M47" s="6" t="s">
        <v>1208</v>
      </c>
      <c r="N47" s="1" t="s">
        <v>279</v>
      </c>
    </row>
    <row r="48" spans="1:14" ht="33.75" x14ac:dyDescent="0.2">
      <c r="A48" s="1">
        <f t="shared" si="0"/>
        <v>46</v>
      </c>
      <c r="B48" s="49">
        <v>79050654</v>
      </c>
      <c r="C48" s="96" t="s">
        <v>258</v>
      </c>
      <c r="D48" s="96" t="s">
        <v>638</v>
      </c>
      <c r="E48" s="8" t="s">
        <v>262</v>
      </c>
      <c r="F48" s="10" t="s">
        <v>263</v>
      </c>
      <c r="G48" s="50">
        <v>88.5</v>
      </c>
      <c r="H48" s="50">
        <v>1976</v>
      </c>
      <c r="I48" s="51">
        <v>171444</v>
      </c>
      <c r="J48" s="97">
        <f>I48</f>
        <v>171444</v>
      </c>
      <c r="K48" s="51">
        <v>369527.46</v>
      </c>
      <c r="L48" s="52">
        <v>42172</v>
      </c>
      <c r="M48" s="6" t="s">
        <v>372</v>
      </c>
      <c r="N48" s="1" t="s">
        <v>279</v>
      </c>
    </row>
    <row r="49" spans="1:14" ht="22.5" x14ac:dyDescent="0.2">
      <c r="A49" s="1">
        <f t="shared" si="0"/>
        <v>47</v>
      </c>
      <c r="B49" s="49">
        <v>79050892</v>
      </c>
      <c r="C49" s="96" t="s">
        <v>442</v>
      </c>
      <c r="D49" s="96" t="s">
        <v>714</v>
      </c>
      <c r="E49" s="8" t="s">
        <v>715</v>
      </c>
      <c r="F49" s="10" t="s">
        <v>716</v>
      </c>
      <c r="G49" s="50">
        <v>126</v>
      </c>
      <c r="H49" s="50">
        <v>1970</v>
      </c>
      <c r="I49" s="51">
        <v>1252499.22</v>
      </c>
      <c r="J49" s="97">
        <f>I49-187874.88</f>
        <v>1064624.3399999999</v>
      </c>
      <c r="K49" s="51">
        <v>1252499.22</v>
      </c>
      <c r="L49" s="52">
        <v>42836</v>
      </c>
      <c r="M49" s="6" t="s">
        <v>717</v>
      </c>
      <c r="N49" s="1" t="s">
        <v>279</v>
      </c>
    </row>
    <row r="50" spans="1:14" ht="22.5" x14ac:dyDescent="0.2">
      <c r="A50" s="1">
        <f t="shared" si="0"/>
        <v>48</v>
      </c>
      <c r="B50" s="49">
        <v>79050893</v>
      </c>
      <c r="C50" s="96" t="s">
        <v>442</v>
      </c>
      <c r="D50" s="96" t="s">
        <v>714</v>
      </c>
      <c r="E50" s="8" t="s">
        <v>718</v>
      </c>
      <c r="F50" s="10" t="s">
        <v>1115</v>
      </c>
      <c r="G50" s="50">
        <v>111.6</v>
      </c>
      <c r="H50" s="50">
        <v>1970</v>
      </c>
      <c r="I50" s="51">
        <v>540207.61</v>
      </c>
      <c r="J50" s="97">
        <f>I50-81031.15</f>
        <v>459176.45999999996</v>
      </c>
      <c r="K50" s="51">
        <f>I50</f>
        <v>540207.61</v>
      </c>
      <c r="L50" s="52">
        <v>42837</v>
      </c>
      <c r="M50" s="6" t="s">
        <v>1116</v>
      </c>
      <c r="N50" s="1" t="s">
        <v>279</v>
      </c>
    </row>
    <row r="51" spans="1:14" ht="49.5" customHeight="1" x14ac:dyDescent="0.2">
      <c r="A51" s="1">
        <f t="shared" si="0"/>
        <v>49</v>
      </c>
      <c r="B51" s="49">
        <v>79050881</v>
      </c>
      <c r="C51" s="96" t="s">
        <v>1339</v>
      </c>
      <c r="D51" s="6" t="s">
        <v>1340</v>
      </c>
      <c r="E51" s="8" t="s">
        <v>1819</v>
      </c>
      <c r="F51" s="10" t="s">
        <v>1341</v>
      </c>
      <c r="G51" s="50">
        <v>743</v>
      </c>
      <c r="H51" s="50">
        <v>1970</v>
      </c>
      <c r="I51" s="51">
        <v>334866</v>
      </c>
      <c r="J51" s="51">
        <f>I51-334553.65</f>
        <v>312.34999999997672</v>
      </c>
      <c r="K51" s="51"/>
      <c r="L51" s="52">
        <v>42629</v>
      </c>
      <c r="M51" s="6" t="s">
        <v>1343</v>
      </c>
      <c r="N51" s="1" t="s">
        <v>279</v>
      </c>
    </row>
    <row r="52" spans="1:14" ht="39.75" customHeight="1" x14ac:dyDescent="0.2">
      <c r="A52" s="1">
        <f t="shared" si="0"/>
        <v>50</v>
      </c>
      <c r="B52" s="49">
        <v>79050882</v>
      </c>
      <c r="C52" s="96" t="s">
        <v>1344</v>
      </c>
      <c r="D52" s="6" t="s">
        <v>1340</v>
      </c>
      <c r="E52" s="8" t="s">
        <v>1602</v>
      </c>
      <c r="F52" s="10" t="s">
        <v>1345</v>
      </c>
      <c r="G52" s="50">
        <v>1506</v>
      </c>
      <c r="H52" s="50">
        <v>1970</v>
      </c>
      <c r="I52" s="51">
        <v>607359</v>
      </c>
      <c r="J52" s="51">
        <f>I52</f>
        <v>607359</v>
      </c>
      <c r="K52" s="51"/>
      <c r="L52" s="52">
        <v>42629</v>
      </c>
      <c r="M52" s="6" t="s">
        <v>1346</v>
      </c>
      <c r="N52" s="1" t="s">
        <v>279</v>
      </c>
    </row>
    <row r="53" spans="1:14" ht="39.75" customHeight="1" x14ac:dyDescent="0.2">
      <c r="A53" s="1">
        <f t="shared" si="0"/>
        <v>51</v>
      </c>
      <c r="B53" s="49">
        <v>79050883</v>
      </c>
      <c r="C53" s="96" t="s">
        <v>1347</v>
      </c>
      <c r="D53" s="6" t="s">
        <v>1340</v>
      </c>
      <c r="E53" s="8" t="s">
        <v>1602</v>
      </c>
      <c r="F53" s="10" t="s">
        <v>1348</v>
      </c>
      <c r="G53" s="50">
        <v>1624</v>
      </c>
      <c r="H53" s="50">
        <v>1970</v>
      </c>
      <c r="I53" s="51">
        <v>800088</v>
      </c>
      <c r="J53" s="51">
        <f>I53</f>
        <v>800088</v>
      </c>
      <c r="K53" s="51"/>
      <c r="L53" s="52">
        <v>42629</v>
      </c>
      <c r="M53" s="6" t="s">
        <v>1349</v>
      </c>
      <c r="N53" s="1" t="s">
        <v>279</v>
      </c>
    </row>
    <row r="54" spans="1:14" ht="42.75" customHeight="1" x14ac:dyDescent="0.2">
      <c r="A54" s="1">
        <f t="shared" si="0"/>
        <v>52</v>
      </c>
      <c r="B54" s="49">
        <v>79050884</v>
      </c>
      <c r="C54" s="96" t="s">
        <v>1350</v>
      </c>
      <c r="D54" s="6" t="s">
        <v>1340</v>
      </c>
      <c r="E54" s="8" t="s">
        <v>1602</v>
      </c>
      <c r="F54" s="10" t="s">
        <v>1351</v>
      </c>
      <c r="G54" s="50">
        <v>4165</v>
      </c>
      <c r="H54" s="50">
        <v>1970</v>
      </c>
      <c r="I54" s="51">
        <v>2368886</v>
      </c>
      <c r="J54" s="51">
        <f>I54</f>
        <v>2368886</v>
      </c>
      <c r="K54" s="51"/>
      <c r="L54" s="52">
        <v>42629</v>
      </c>
      <c r="M54" s="6" t="s">
        <v>1352</v>
      </c>
      <c r="N54" s="1" t="s">
        <v>279</v>
      </c>
    </row>
    <row r="55" spans="1:14" ht="22.5" x14ac:dyDescent="0.2">
      <c r="A55" s="1">
        <f t="shared" si="0"/>
        <v>53</v>
      </c>
      <c r="B55" s="49">
        <v>79050890</v>
      </c>
      <c r="C55" s="10" t="s">
        <v>1814</v>
      </c>
      <c r="D55" s="6" t="s">
        <v>1815</v>
      </c>
      <c r="E55" s="8" t="s">
        <v>1602</v>
      </c>
      <c r="F55" s="10" t="s">
        <v>1816</v>
      </c>
      <c r="G55" s="50">
        <v>5773</v>
      </c>
      <c r="H55" s="100">
        <v>1963</v>
      </c>
      <c r="I55" s="51">
        <v>6089502</v>
      </c>
      <c r="J55" s="51">
        <f>I55</f>
        <v>6089502</v>
      </c>
      <c r="K55" s="51"/>
      <c r="L55" s="52">
        <v>42837</v>
      </c>
      <c r="M55" s="6" t="s">
        <v>1817</v>
      </c>
      <c r="N55" s="1" t="s">
        <v>279</v>
      </c>
    </row>
    <row r="56" spans="1:14" ht="33.75" x14ac:dyDescent="0.2">
      <c r="A56" s="1">
        <f t="shared" si="0"/>
        <v>54</v>
      </c>
      <c r="B56" s="49">
        <v>79050891</v>
      </c>
      <c r="C56" s="10" t="s">
        <v>1818</v>
      </c>
      <c r="D56" s="6" t="s">
        <v>1815</v>
      </c>
      <c r="E56" s="8" t="s">
        <v>1819</v>
      </c>
      <c r="F56" s="10" t="s">
        <v>1820</v>
      </c>
      <c r="G56" s="50">
        <v>427</v>
      </c>
      <c r="H56" s="50">
        <v>1963</v>
      </c>
      <c r="I56" s="51">
        <v>337569</v>
      </c>
      <c r="J56" s="51">
        <f>I56</f>
        <v>337569</v>
      </c>
      <c r="K56" s="51"/>
      <c r="L56" s="52">
        <v>42836</v>
      </c>
      <c r="M56" s="6" t="s">
        <v>1821</v>
      </c>
      <c r="N56" s="1" t="s">
        <v>279</v>
      </c>
    </row>
    <row r="57" spans="1:14" ht="27" customHeight="1" x14ac:dyDescent="0.2">
      <c r="A57" s="1">
        <f t="shared" si="0"/>
        <v>55</v>
      </c>
      <c r="B57" s="49">
        <v>79050827</v>
      </c>
      <c r="C57" s="8" t="s">
        <v>1633</v>
      </c>
      <c r="D57" s="6" t="s">
        <v>1340</v>
      </c>
      <c r="E57" s="8" t="s">
        <v>1634</v>
      </c>
      <c r="F57" s="10" t="s">
        <v>1635</v>
      </c>
      <c r="G57" s="50">
        <v>781</v>
      </c>
      <c r="H57" s="50">
        <v>1975</v>
      </c>
      <c r="I57" s="51">
        <v>355347</v>
      </c>
      <c r="J57" s="51">
        <v>0</v>
      </c>
      <c r="K57" s="51"/>
      <c r="L57" s="52">
        <v>43459</v>
      </c>
      <c r="M57" s="6" t="s">
        <v>1636</v>
      </c>
      <c r="N57" s="1" t="s">
        <v>279</v>
      </c>
    </row>
    <row r="58" spans="1:14" ht="27" customHeight="1" x14ac:dyDescent="0.2">
      <c r="A58" s="1">
        <f>A57+1</f>
        <v>56</v>
      </c>
      <c r="B58" s="49">
        <v>79050828</v>
      </c>
      <c r="C58" s="8" t="s">
        <v>1637</v>
      </c>
      <c r="D58" s="6" t="s">
        <v>1340</v>
      </c>
      <c r="E58" s="8" t="s">
        <v>1634</v>
      </c>
      <c r="F58" s="10" t="s">
        <v>1638</v>
      </c>
      <c r="G58" s="50">
        <v>430</v>
      </c>
      <c r="H58" s="50">
        <v>1975</v>
      </c>
      <c r="I58" s="51">
        <v>105139.6</v>
      </c>
      <c r="J58" s="51">
        <v>0</v>
      </c>
      <c r="K58" s="51"/>
      <c r="L58" s="52">
        <v>43459</v>
      </c>
      <c r="M58" s="6" t="s">
        <v>1639</v>
      </c>
      <c r="N58" s="1" t="s">
        <v>279</v>
      </c>
    </row>
    <row r="59" spans="1:14" ht="21.75" x14ac:dyDescent="0.2">
      <c r="A59" s="57"/>
      <c r="B59" s="13"/>
      <c r="C59" s="12" t="s">
        <v>522</v>
      </c>
      <c r="D59" s="13"/>
      <c r="E59" s="13"/>
      <c r="F59" s="13"/>
      <c r="G59" s="14">
        <f>SUM(G3:G58)</f>
        <v>32099.699999999993</v>
      </c>
      <c r="H59" s="14"/>
      <c r="I59" s="15">
        <f>SUM(I3:I56)</f>
        <v>78855975.870000005</v>
      </c>
      <c r="J59" s="15">
        <f>SUM(J5:J56)</f>
        <v>21681228.269999996</v>
      </c>
      <c r="K59" s="15"/>
      <c r="L59" s="13"/>
      <c r="M59" s="13"/>
      <c r="N59" s="7"/>
    </row>
    <row r="60" spans="1:14" ht="15.75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4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4" x14ac:dyDescent="0.2">
      <c r="I62" s="31"/>
    </row>
    <row r="399" ht="60.75" customHeight="1" x14ac:dyDescent="0.2"/>
    <row r="400" ht="60" customHeight="1" x14ac:dyDescent="0.2"/>
    <row r="401" spans="1:7" ht="60" customHeight="1" x14ac:dyDescent="0.2"/>
    <row r="402" spans="1:7" ht="60" customHeight="1" x14ac:dyDescent="0.2"/>
    <row r="405" spans="1:7" x14ac:dyDescent="0.2">
      <c r="C405" s="37" t="s">
        <v>1015</v>
      </c>
      <c r="D405" s="11">
        <v>287475.25</v>
      </c>
      <c r="F405" s="36">
        <v>43066</v>
      </c>
      <c r="G405" s="37" t="s">
        <v>1016</v>
      </c>
    </row>
    <row r="406" spans="1:7" x14ac:dyDescent="0.2">
      <c r="A406" s="11">
        <v>403</v>
      </c>
      <c r="B406" s="11">
        <v>79050941</v>
      </c>
      <c r="C406" s="37" t="s">
        <v>1017</v>
      </c>
      <c r="D406" s="11">
        <v>287475.25</v>
      </c>
      <c r="F406" s="36">
        <v>43066</v>
      </c>
      <c r="G406" s="37" t="s">
        <v>1016</v>
      </c>
    </row>
    <row r="407" spans="1:7" x14ac:dyDescent="0.2">
      <c r="A407" s="11">
        <v>404</v>
      </c>
      <c r="B407" s="11">
        <v>79050942</v>
      </c>
      <c r="C407" s="37"/>
      <c r="F407" s="36"/>
      <c r="G407" s="37"/>
    </row>
    <row r="408" spans="1:7" x14ac:dyDescent="0.2">
      <c r="A408" s="11">
        <v>405</v>
      </c>
      <c r="B408" s="11">
        <v>79050943</v>
      </c>
      <c r="C408" s="37"/>
      <c r="F408" s="36"/>
      <c r="G408" s="37"/>
    </row>
  </sheetData>
  <mergeCells count="1">
    <mergeCell ref="A2:N2"/>
  </mergeCells>
  <phoneticPr fontId="1" type="noConversion"/>
  <pageMargins left="0.19685039370078741" right="0.19685039370078741" top="0.52" bottom="0.5" header="0.51181102362204722" footer="0.51181102362204722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8"/>
  <sheetViews>
    <sheetView zoomScale="115" zoomScaleNormal="115" zoomScaleSheetLayoutView="130" workbookViewId="0">
      <pane ySplit="1" topLeftCell="A2" activePane="bottomLeft" state="frozen"/>
      <selection pane="bottomLeft" activeCell="B70" sqref="B70"/>
    </sheetView>
  </sheetViews>
  <sheetFormatPr defaultRowHeight="12.75" x14ac:dyDescent="0.2"/>
  <cols>
    <col min="1" max="1" width="6.5703125" style="18" customWidth="1"/>
    <col min="2" max="2" width="7.5703125" style="18" customWidth="1"/>
    <col min="3" max="3" width="17.85546875" style="18" customWidth="1"/>
    <col min="4" max="4" width="17.42578125" style="25" customWidth="1"/>
    <col min="5" max="5" width="20.28515625" style="17" customWidth="1"/>
    <col min="6" max="6" width="17.85546875" style="18" customWidth="1"/>
    <col min="7" max="7" width="12.140625" style="26" customWidth="1"/>
    <col min="8" max="8" width="9.140625" style="26"/>
    <col min="9" max="9" width="12.7109375" style="26" customWidth="1"/>
    <col min="10" max="10" width="12.5703125" style="26" customWidth="1"/>
    <col min="11" max="11" width="15.5703125" style="26" customWidth="1"/>
    <col min="12" max="12" width="12.7109375" style="18" customWidth="1"/>
    <col min="13" max="13" width="33.140625" style="18" customWidth="1"/>
    <col min="14" max="14" width="13.85546875" style="17" customWidth="1"/>
    <col min="15" max="16384" width="9.140625" style="18"/>
  </cols>
  <sheetData>
    <row r="1" spans="1:14" s="17" customFormat="1" ht="78.75" x14ac:dyDescent="0.2">
      <c r="A1" s="8" t="s">
        <v>1378</v>
      </c>
      <c r="B1" s="8" t="s">
        <v>1379</v>
      </c>
      <c r="C1" s="8" t="s">
        <v>188</v>
      </c>
      <c r="D1" s="8" t="s">
        <v>443</v>
      </c>
      <c r="E1" s="8" t="s">
        <v>438</v>
      </c>
      <c r="F1" s="8" t="s">
        <v>153</v>
      </c>
      <c r="G1" s="8" t="s">
        <v>1164</v>
      </c>
      <c r="H1" s="8" t="s">
        <v>615</v>
      </c>
      <c r="I1" s="9" t="s">
        <v>439</v>
      </c>
      <c r="J1" s="9" t="s">
        <v>440</v>
      </c>
      <c r="K1" s="9" t="s">
        <v>441</v>
      </c>
      <c r="L1" s="8" t="s">
        <v>154</v>
      </c>
      <c r="M1" s="8" t="s">
        <v>151</v>
      </c>
      <c r="N1" s="8" t="s">
        <v>152</v>
      </c>
    </row>
    <row r="2" spans="1:14" ht="15.75" x14ac:dyDescent="0.2">
      <c r="A2" s="125" t="s">
        <v>391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33.75" x14ac:dyDescent="0.2">
      <c r="A3" s="10">
        <v>1</v>
      </c>
      <c r="B3" s="49">
        <v>79050045</v>
      </c>
      <c r="C3" s="10" t="s">
        <v>1390</v>
      </c>
      <c r="D3" s="6" t="s">
        <v>1391</v>
      </c>
      <c r="E3" s="8" t="s">
        <v>613</v>
      </c>
      <c r="F3" s="10" t="s">
        <v>614</v>
      </c>
      <c r="G3" s="50">
        <v>78</v>
      </c>
      <c r="H3" s="50">
        <v>1966</v>
      </c>
      <c r="I3" s="51">
        <v>182234</v>
      </c>
      <c r="J3" s="51">
        <f>I3*(2020-1966)*1.7%</f>
        <v>167290.81200000001</v>
      </c>
      <c r="K3" s="51">
        <v>750168.12</v>
      </c>
      <c r="L3" s="52">
        <v>36425</v>
      </c>
      <c r="M3" s="6" t="s">
        <v>617</v>
      </c>
      <c r="N3" s="8" t="s">
        <v>618</v>
      </c>
    </row>
    <row r="4" spans="1:14" ht="78.75" x14ac:dyDescent="0.2">
      <c r="A4" s="10">
        <f>A3+1</f>
        <v>2</v>
      </c>
      <c r="B4" s="49">
        <v>79050049</v>
      </c>
      <c r="C4" s="10" t="s">
        <v>1390</v>
      </c>
      <c r="D4" s="6" t="s">
        <v>48</v>
      </c>
      <c r="E4" s="8" t="s">
        <v>49</v>
      </c>
      <c r="F4" s="10" t="s">
        <v>329</v>
      </c>
      <c r="G4" s="50">
        <v>66.7</v>
      </c>
      <c r="H4" s="50">
        <v>1970</v>
      </c>
      <c r="I4" s="51">
        <v>68800</v>
      </c>
      <c r="J4" s="51">
        <f>I4</f>
        <v>68800</v>
      </c>
      <c r="K4" s="51">
        <v>261255.23</v>
      </c>
      <c r="L4" s="52">
        <v>36425</v>
      </c>
      <c r="M4" s="6" t="s">
        <v>50</v>
      </c>
      <c r="N4" s="8" t="s">
        <v>219</v>
      </c>
    </row>
    <row r="5" spans="1:14" ht="33.75" x14ac:dyDescent="0.2">
      <c r="A5" s="10">
        <f t="shared" ref="A5:A68" si="0">A4+1</f>
        <v>3</v>
      </c>
      <c r="B5" s="4">
        <v>79050039</v>
      </c>
      <c r="C5" s="1" t="s">
        <v>442</v>
      </c>
      <c r="D5" s="1" t="s">
        <v>638</v>
      </c>
      <c r="E5" s="1" t="s">
        <v>1338</v>
      </c>
      <c r="F5" s="1" t="s">
        <v>972</v>
      </c>
      <c r="G5" s="1">
        <v>109.5</v>
      </c>
      <c r="H5" s="1">
        <v>1993</v>
      </c>
      <c r="I5" s="15">
        <v>415000</v>
      </c>
      <c r="J5" s="15">
        <f>I5*(2020-H5)*2.5%</f>
        <v>280125</v>
      </c>
      <c r="K5" s="2">
        <v>644346.09</v>
      </c>
      <c r="L5" s="3">
        <v>40354</v>
      </c>
      <c r="M5" s="1" t="s">
        <v>1333</v>
      </c>
      <c r="N5" s="14" t="s">
        <v>618</v>
      </c>
    </row>
    <row r="6" spans="1:14" ht="33.75" x14ac:dyDescent="0.2">
      <c r="A6" s="10">
        <f t="shared" si="0"/>
        <v>4</v>
      </c>
      <c r="B6" s="87">
        <v>79050022</v>
      </c>
      <c r="C6" s="10" t="s">
        <v>818</v>
      </c>
      <c r="D6" s="6" t="s">
        <v>80</v>
      </c>
      <c r="E6" s="8" t="s">
        <v>81</v>
      </c>
      <c r="F6" s="10" t="s">
        <v>1439</v>
      </c>
      <c r="G6" s="50">
        <v>471.4</v>
      </c>
      <c r="H6" s="50">
        <v>1981</v>
      </c>
      <c r="I6" s="51">
        <v>85890</v>
      </c>
      <c r="J6" s="51">
        <f>I6*97.5%</f>
        <v>83742.75</v>
      </c>
      <c r="K6" s="51">
        <v>4166238.36</v>
      </c>
      <c r="L6" s="53">
        <v>36425</v>
      </c>
      <c r="M6" s="1" t="s">
        <v>985</v>
      </c>
      <c r="N6" s="8" t="s">
        <v>618</v>
      </c>
    </row>
    <row r="7" spans="1:14" ht="56.25" x14ac:dyDescent="0.2">
      <c r="A7" s="10">
        <f t="shared" si="0"/>
        <v>5</v>
      </c>
      <c r="B7" s="49">
        <f>B4+1</f>
        <v>79050050</v>
      </c>
      <c r="C7" s="10" t="s">
        <v>1390</v>
      </c>
      <c r="D7" s="6" t="s">
        <v>51</v>
      </c>
      <c r="E7" s="8" t="s">
        <v>928</v>
      </c>
      <c r="F7" s="10" t="s">
        <v>332</v>
      </c>
      <c r="G7" s="50">
        <v>48.7</v>
      </c>
      <c r="H7" s="50">
        <v>1964</v>
      </c>
      <c r="I7" s="51">
        <v>45166</v>
      </c>
      <c r="J7" s="51">
        <f t="shared" ref="J7:J15" si="1">I7*(2020-H7)*1.7%</f>
        <v>42998.032000000007</v>
      </c>
      <c r="K7" s="51">
        <v>537780.13</v>
      </c>
      <c r="L7" s="52">
        <v>36425</v>
      </c>
      <c r="M7" s="6" t="s">
        <v>929</v>
      </c>
      <c r="N7" s="8" t="s">
        <v>1522</v>
      </c>
    </row>
    <row r="8" spans="1:14" s="33" customFormat="1" ht="33.75" x14ac:dyDescent="0.2">
      <c r="A8" s="10">
        <f t="shared" si="0"/>
        <v>6</v>
      </c>
      <c r="B8" s="49">
        <f t="shared" ref="B8:B16" si="2">B7+1</f>
        <v>79050051</v>
      </c>
      <c r="C8" s="10" t="s">
        <v>1048</v>
      </c>
      <c r="D8" s="6" t="s">
        <v>1043</v>
      </c>
      <c r="E8" s="8" t="s">
        <v>859</v>
      </c>
      <c r="F8" s="10" t="s">
        <v>674</v>
      </c>
      <c r="G8" s="50">
        <v>51.4</v>
      </c>
      <c r="H8" s="50">
        <v>2000</v>
      </c>
      <c r="I8" s="51">
        <v>40396.93</v>
      </c>
      <c r="J8" s="51">
        <f t="shared" si="1"/>
        <v>13734.956200000001</v>
      </c>
      <c r="K8" s="51"/>
      <c r="L8" s="52">
        <v>36425</v>
      </c>
      <c r="M8" s="6" t="s">
        <v>1068</v>
      </c>
      <c r="N8" s="8" t="s">
        <v>618</v>
      </c>
    </row>
    <row r="9" spans="1:14" ht="33.75" x14ac:dyDescent="0.2">
      <c r="A9" s="10">
        <f t="shared" si="0"/>
        <v>7</v>
      </c>
      <c r="B9" s="49">
        <f t="shared" si="2"/>
        <v>79050052</v>
      </c>
      <c r="C9" s="10" t="s">
        <v>1390</v>
      </c>
      <c r="D9" s="6" t="s">
        <v>726</v>
      </c>
      <c r="E9" s="8" t="s">
        <v>1069</v>
      </c>
      <c r="F9" s="10" t="s">
        <v>871</v>
      </c>
      <c r="G9" s="50">
        <v>90.7</v>
      </c>
      <c r="H9" s="50">
        <v>1964</v>
      </c>
      <c r="I9" s="51">
        <v>71386.38</v>
      </c>
      <c r="J9" s="51">
        <f t="shared" si="1"/>
        <v>67959.833760000009</v>
      </c>
      <c r="K9" s="51"/>
      <c r="L9" s="52">
        <v>36425</v>
      </c>
      <c r="M9" s="6" t="s">
        <v>269</v>
      </c>
      <c r="N9" s="8" t="s">
        <v>618</v>
      </c>
    </row>
    <row r="10" spans="1:14" ht="33.75" x14ac:dyDescent="0.2">
      <c r="A10" s="10">
        <f t="shared" si="0"/>
        <v>8</v>
      </c>
      <c r="B10" s="49">
        <f t="shared" si="2"/>
        <v>79050053</v>
      </c>
      <c r="C10" s="10" t="s">
        <v>1390</v>
      </c>
      <c r="D10" s="6" t="s">
        <v>599</v>
      </c>
      <c r="E10" s="8" t="s">
        <v>1204</v>
      </c>
      <c r="F10" s="10" t="s">
        <v>871</v>
      </c>
      <c r="G10" s="50">
        <v>9</v>
      </c>
      <c r="H10" s="50">
        <v>1964</v>
      </c>
      <c r="I10" s="51">
        <v>7083.54</v>
      </c>
      <c r="J10" s="51">
        <f t="shared" si="1"/>
        <v>6743.5300800000005</v>
      </c>
      <c r="K10" s="51"/>
      <c r="L10" s="52">
        <v>36425</v>
      </c>
      <c r="M10" s="6" t="s">
        <v>269</v>
      </c>
      <c r="N10" s="8" t="s">
        <v>618</v>
      </c>
    </row>
    <row r="11" spans="1:14" ht="33.75" x14ac:dyDescent="0.2">
      <c r="A11" s="10">
        <f t="shared" si="0"/>
        <v>9</v>
      </c>
      <c r="B11" s="49">
        <f t="shared" si="2"/>
        <v>79050054</v>
      </c>
      <c r="C11" s="10" t="s">
        <v>1390</v>
      </c>
      <c r="D11" s="6" t="s">
        <v>1205</v>
      </c>
      <c r="E11" s="8" t="s">
        <v>1206</v>
      </c>
      <c r="F11" s="10" t="s">
        <v>871</v>
      </c>
      <c r="G11" s="50">
        <v>27.2</v>
      </c>
      <c r="H11" s="50">
        <v>1964</v>
      </c>
      <c r="I11" s="51">
        <v>21408.04</v>
      </c>
      <c r="J11" s="51">
        <f t="shared" si="1"/>
        <v>20380.45408</v>
      </c>
      <c r="K11" s="51"/>
      <c r="L11" s="52">
        <v>36425</v>
      </c>
      <c r="M11" s="6" t="s">
        <v>269</v>
      </c>
      <c r="N11" s="8" t="s">
        <v>618</v>
      </c>
    </row>
    <row r="12" spans="1:14" ht="45" x14ac:dyDescent="0.2">
      <c r="A12" s="10">
        <f t="shared" si="0"/>
        <v>10</v>
      </c>
      <c r="B12" s="49">
        <f t="shared" si="2"/>
        <v>79050055</v>
      </c>
      <c r="C12" s="10" t="s">
        <v>1390</v>
      </c>
      <c r="D12" s="6" t="s">
        <v>1603</v>
      </c>
      <c r="E12" s="8" t="s">
        <v>1207</v>
      </c>
      <c r="F12" s="10" t="s">
        <v>871</v>
      </c>
      <c r="G12" s="50">
        <v>93.2</v>
      </c>
      <c r="H12" s="50">
        <v>1964</v>
      </c>
      <c r="I12" s="51">
        <v>73354.03</v>
      </c>
      <c r="J12" s="51">
        <f t="shared" si="1"/>
        <v>69833.036559999993</v>
      </c>
      <c r="K12" s="51"/>
      <c r="L12" s="52">
        <v>36425</v>
      </c>
      <c r="M12" s="6" t="s">
        <v>269</v>
      </c>
      <c r="N12" s="8" t="s">
        <v>618</v>
      </c>
    </row>
    <row r="13" spans="1:14" ht="67.5" x14ac:dyDescent="0.2">
      <c r="A13" s="10">
        <f t="shared" si="0"/>
        <v>11</v>
      </c>
      <c r="B13" s="49">
        <f t="shared" si="2"/>
        <v>79050056</v>
      </c>
      <c r="C13" s="10" t="s">
        <v>1390</v>
      </c>
      <c r="D13" s="6" t="s">
        <v>1604</v>
      </c>
      <c r="E13" s="8" t="s">
        <v>1037</v>
      </c>
      <c r="F13" s="10" t="s">
        <v>333</v>
      </c>
      <c r="G13" s="50">
        <v>89.6</v>
      </c>
      <c r="H13" s="50">
        <v>1964</v>
      </c>
      <c r="I13" s="51">
        <v>71452</v>
      </c>
      <c r="J13" s="51">
        <f t="shared" si="1"/>
        <v>68022.304000000004</v>
      </c>
      <c r="K13" s="51">
        <v>989427.1</v>
      </c>
      <c r="L13" s="52">
        <v>36425</v>
      </c>
      <c r="M13" s="6" t="s">
        <v>1038</v>
      </c>
      <c r="N13" s="8" t="s">
        <v>110</v>
      </c>
    </row>
    <row r="14" spans="1:14" ht="101.25" x14ac:dyDescent="0.2">
      <c r="A14" s="10">
        <f t="shared" si="0"/>
        <v>12</v>
      </c>
      <c r="B14" s="49">
        <f t="shared" si="2"/>
        <v>79050057</v>
      </c>
      <c r="C14" s="10" t="s">
        <v>1390</v>
      </c>
      <c r="D14" s="6" t="s">
        <v>571</v>
      </c>
      <c r="E14" s="8" t="s">
        <v>1177</v>
      </c>
      <c r="F14" s="10" t="s">
        <v>336</v>
      </c>
      <c r="G14" s="50">
        <v>14.9</v>
      </c>
      <c r="H14" s="50">
        <v>1980</v>
      </c>
      <c r="I14" s="51">
        <v>23658.93</v>
      </c>
      <c r="J14" s="51">
        <f t="shared" si="1"/>
        <v>16088.072400000001</v>
      </c>
      <c r="K14" s="51"/>
      <c r="L14" s="52">
        <v>36425</v>
      </c>
      <c r="M14" s="6" t="s">
        <v>1039</v>
      </c>
      <c r="N14" s="8" t="s">
        <v>1176</v>
      </c>
    </row>
    <row r="15" spans="1:14" ht="101.25" x14ac:dyDescent="0.2">
      <c r="A15" s="10">
        <f t="shared" si="0"/>
        <v>13</v>
      </c>
      <c r="B15" s="49">
        <f t="shared" si="2"/>
        <v>79050058</v>
      </c>
      <c r="C15" s="10" t="s">
        <v>1390</v>
      </c>
      <c r="D15" s="6" t="s">
        <v>571</v>
      </c>
      <c r="E15" s="8" t="s">
        <v>1527</v>
      </c>
      <c r="F15" s="10" t="s">
        <v>981</v>
      </c>
      <c r="G15" s="50">
        <v>9.5</v>
      </c>
      <c r="H15" s="50">
        <v>1980</v>
      </c>
      <c r="I15" s="51">
        <v>20592</v>
      </c>
      <c r="J15" s="51">
        <f t="shared" si="1"/>
        <v>14002.560000000001</v>
      </c>
      <c r="K15" s="51"/>
      <c r="L15" s="52">
        <v>36425</v>
      </c>
      <c r="M15" s="6" t="s">
        <v>1528</v>
      </c>
      <c r="N15" s="8" t="s">
        <v>1176</v>
      </c>
    </row>
    <row r="16" spans="1:14" ht="45" x14ac:dyDescent="0.2">
      <c r="A16" s="10">
        <f t="shared" si="0"/>
        <v>14</v>
      </c>
      <c r="B16" s="49">
        <f t="shared" si="2"/>
        <v>79050059</v>
      </c>
      <c r="C16" s="10" t="s">
        <v>1390</v>
      </c>
      <c r="D16" s="6" t="s">
        <v>111</v>
      </c>
      <c r="E16" s="8" t="s">
        <v>570</v>
      </c>
      <c r="F16" s="10"/>
      <c r="G16" s="50">
        <v>10.9</v>
      </c>
      <c r="H16" s="50">
        <v>1980</v>
      </c>
      <c r="I16" s="51">
        <f>41366.1/19.8*10</f>
        <v>20891.969696969696</v>
      </c>
      <c r="J16" s="51">
        <f>I16*49.7%</f>
        <v>10383.308939393941</v>
      </c>
      <c r="K16" s="51"/>
      <c r="L16" s="52">
        <v>36425</v>
      </c>
      <c r="M16" s="56" t="s">
        <v>1689</v>
      </c>
      <c r="N16" s="8" t="s">
        <v>113</v>
      </c>
    </row>
    <row r="17" spans="1:14" ht="45" x14ac:dyDescent="0.2">
      <c r="A17" s="10">
        <f t="shared" si="0"/>
        <v>15</v>
      </c>
      <c r="B17" s="49">
        <v>79050752</v>
      </c>
      <c r="C17" s="10" t="s">
        <v>1390</v>
      </c>
      <c r="D17" s="6" t="s">
        <v>1179</v>
      </c>
      <c r="E17" s="8" t="s">
        <v>1178</v>
      </c>
      <c r="F17" s="10" t="s">
        <v>336</v>
      </c>
      <c r="G17" s="50">
        <v>15.3</v>
      </c>
      <c r="H17" s="50">
        <v>1980</v>
      </c>
      <c r="I17" s="51">
        <v>24294.07</v>
      </c>
      <c r="J17" s="51">
        <f>I17*(2020-H17)*1.7%</f>
        <v>16519.967600000004</v>
      </c>
      <c r="K17" s="51"/>
      <c r="L17" s="52">
        <v>36425</v>
      </c>
      <c r="M17" s="6" t="s">
        <v>1039</v>
      </c>
      <c r="N17" s="8" t="s">
        <v>1180</v>
      </c>
    </row>
    <row r="18" spans="1:14" ht="78.75" x14ac:dyDescent="0.2">
      <c r="A18" s="10">
        <f t="shared" si="0"/>
        <v>16</v>
      </c>
      <c r="B18" s="49">
        <f>B16+1</f>
        <v>79050060</v>
      </c>
      <c r="C18" s="10" t="s">
        <v>1390</v>
      </c>
      <c r="D18" s="6" t="s">
        <v>112</v>
      </c>
      <c r="E18" s="8" t="s">
        <v>1173</v>
      </c>
      <c r="F18" s="10"/>
      <c r="G18" s="50">
        <v>10.63</v>
      </c>
      <c r="H18" s="50">
        <v>1980</v>
      </c>
      <c r="I18" s="51">
        <f>41366.1/19.8*9.8</f>
        <v>20474.130303030302</v>
      </c>
      <c r="J18" s="51">
        <f>I18*48%</f>
        <v>9827.5825454545447</v>
      </c>
      <c r="K18" s="51"/>
      <c r="L18" s="52">
        <v>36425</v>
      </c>
      <c r="M18" s="56" t="s">
        <v>1689</v>
      </c>
      <c r="N18" s="8" t="s">
        <v>1174</v>
      </c>
    </row>
    <row r="19" spans="1:14" ht="112.5" x14ac:dyDescent="0.2">
      <c r="A19" s="10">
        <f t="shared" si="0"/>
        <v>17</v>
      </c>
      <c r="B19" s="49"/>
      <c r="C19" s="10" t="s">
        <v>1390</v>
      </c>
      <c r="D19" s="6" t="s">
        <v>542</v>
      </c>
      <c r="E19" s="8" t="s">
        <v>572</v>
      </c>
      <c r="F19" s="10"/>
      <c r="G19" s="50">
        <v>35.299999999999997</v>
      </c>
      <c r="H19" s="50">
        <v>1980</v>
      </c>
      <c r="I19" s="51"/>
      <c r="J19" s="51"/>
      <c r="K19" s="51"/>
      <c r="L19" s="52">
        <v>36425</v>
      </c>
      <c r="M19" s="56" t="s">
        <v>1689</v>
      </c>
      <c r="N19" s="8" t="s">
        <v>573</v>
      </c>
    </row>
    <row r="20" spans="1:14" ht="33.75" x14ac:dyDescent="0.2">
      <c r="A20" s="10">
        <f t="shared" si="0"/>
        <v>18</v>
      </c>
      <c r="B20" s="49">
        <v>79050064</v>
      </c>
      <c r="C20" s="10" t="s">
        <v>1390</v>
      </c>
      <c r="D20" s="6" t="s">
        <v>308</v>
      </c>
      <c r="E20" s="8" t="s">
        <v>1896</v>
      </c>
      <c r="F20" s="10" t="s">
        <v>481</v>
      </c>
      <c r="G20" s="50">
        <v>156.69999999999999</v>
      </c>
      <c r="H20" s="50">
        <v>1963</v>
      </c>
      <c r="I20" s="51">
        <f>233016-19860.09</f>
        <v>213155.91</v>
      </c>
      <c r="J20" s="51">
        <f>I20*(2020-H20)*1.7%</f>
        <v>206548.07679000002</v>
      </c>
      <c r="K20" s="51">
        <v>1648289.71</v>
      </c>
      <c r="L20" s="52">
        <v>36425</v>
      </c>
      <c r="M20" s="6" t="s">
        <v>832</v>
      </c>
      <c r="N20" s="8" t="s">
        <v>618</v>
      </c>
    </row>
    <row r="21" spans="1:14" ht="33.75" x14ac:dyDescent="0.2">
      <c r="A21" s="10">
        <f t="shared" si="0"/>
        <v>19</v>
      </c>
      <c r="B21" s="49">
        <v>79050066</v>
      </c>
      <c r="C21" s="10" t="s">
        <v>1390</v>
      </c>
      <c r="D21" s="6" t="s">
        <v>599</v>
      </c>
      <c r="E21" s="8" t="s">
        <v>600</v>
      </c>
      <c r="F21" s="10" t="s">
        <v>969</v>
      </c>
      <c r="G21" s="50">
        <v>11.4</v>
      </c>
      <c r="H21" s="50">
        <v>1963</v>
      </c>
      <c r="I21" s="51">
        <v>19760</v>
      </c>
      <c r="J21" s="51">
        <f>I21*(2020-H21)*1.7%</f>
        <v>19147.440000000002</v>
      </c>
      <c r="K21" s="51">
        <v>109693.54</v>
      </c>
      <c r="L21" s="52">
        <v>36425</v>
      </c>
      <c r="M21" s="6" t="s">
        <v>601</v>
      </c>
      <c r="N21" s="8" t="s">
        <v>618</v>
      </c>
    </row>
    <row r="22" spans="1:14" ht="33.75" x14ac:dyDescent="0.2">
      <c r="A22" s="10">
        <f t="shared" si="0"/>
        <v>20</v>
      </c>
      <c r="B22" s="49">
        <v>79050644</v>
      </c>
      <c r="C22" s="96" t="s">
        <v>712</v>
      </c>
      <c r="D22" s="96" t="s">
        <v>1276</v>
      </c>
      <c r="E22" s="8" t="s">
        <v>1277</v>
      </c>
      <c r="F22" s="10" t="s">
        <v>1292</v>
      </c>
      <c r="G22" s="50">
        <v>82.2</v>
      </c>
      <c r="H22" s="50">
        <v>1988</v>
      </c>
      <c r="I22" s="51">
        <v>315848</v>
      </c>
      <c r="J22" s="97">
        <f>I22*80%</f>
        <v>252678.40000000002</v>
      </c>
      <c r="K22" s="51">
        <v>192796.81</v>
      </c>
      <c r="L22" s="52">
        <v>42173</v>
      </c>
      <c r="M22" s="6" t="s">
        <v>1563</v>
      </c>
      <c r="N22" s="8" t="s">
        <v>618</v>
      </c>
    </row>
    <row r="23" spans="1:14" ht="56.25" x14ac:dyDescent="0.2">
      <c r="A23" s="10">
        <f t="shared" si="0"/>
        <v>21</v>
      </c>
      <c r="B23" s="49">
        <f>B21+1</f>
        <v>79050067</v>
      </c>
      <c r="C23" s="10" t="s">
        <v>1048</v>
      </c>
      <c r="D23" s="6" t="s">
        <v>1312</v>
      </c>
      <c r="E23" s="8" t="s">
        <v>1313</v>
      </c>
      <c r="F23" s="10"/>
      <c r="G23" s="50">
        <v>112.7</v>
      </c>
      <c r="H23" s="50">
        <v>1985</v>
      </c>
      <c r="I23" s="51">
        <v>130313</v>
      </c>
      <c r="J23" s="51">
        <f>I23*87.5%</f>
        <v>114023.875</v>
      </c>
      <c r="K23" s="51"/>
      <c r="L23" s="52">
        <v>36425</v>
      </c>
      <c r="M23" s="6" t="s">
        <v>1689</v>
      </c>
      <c r="N23" s="8" t="s">
        <v>485</v>
      </c>
    </row>
    <row r="24" spans="1:14" ht="56.25" x14ac:dyDescent="0.2">
      <c r="A24" s="10">
        <f t="shared" si="0"/>
        <v>22</v>
      </c>
      <c r="B24" s="49">
        <f>B23+1</f>
        <v>79050068</v>
      </c>
      <c r="C24" s="10" t="s">
        <v>1390</v>
      </c>
      <c r="D24" s="6" t="s">
        <v>1312</v>
      </c>
      <c r="E24" s="8" t="s">
        <v>768</v>
      </c>
      <c r="F24" s="10"/>
      <c r="G24" s="50">
        <v>10.199999999999999</v>
      </c>
      <c r="H24" s="50">
        <v>1973</v>
      </c>
      <c r="I24" s="51">
        <v>387371</v>
      </c>
      <c r="J24" s="51">
        <f>I24</f>
        <v>387371</v>
      </c>
      <c r="K24" s="51"/>
      <c r="L24" s="52">
        <v>36425</v>
      </c>
      <c r="M24" s="6" t="s">
        <v>1689</v>
      </c>
      <c r="N24" s="8" t="s">
        <v>486</v>
      </c>
    </row>
    <row r="25" spans="1:14" ht="56.25" x14ac:dyDescent="0.2">
      <c r="A25" s="10">
        <f t="shared" si="0"/>
        <v>23</v>
      </c>
      <c r="B25" s="49">
        <f>B24+1</f>
        <v>79050069</v>
      </c>
      <c r="C25" s="10" t="s">
        <v>1390</v>
      </c>
      <c r="D25" s="6" t="s">
        <v>1312</v>
      </c>
      <c r="E25" s="8" t="s">
        <v>1376</v>
      </c>
      <c r="F25" s="10"/>
      <c r="G25" s="50">
        <v>5.5</v>
      </c>
      <c r="H25" s="50"/>
      <c r="I25" s="51"/>
      <c r="J25" s="51"/>
      <c r="K25" s="51"/>
      <c r="L25" s="52">
        <v>36425</v>
      </c>
      <c r="M25" s="6" t="s">
        <v>1689</v>
      </c>
      <c r="N25" s="8" t="s">
        <v>487</v>
      </c>
    </row>
    <row r="26" spans="1:14" ht="45" x14ac:dyDescent="0.2">
      <c r="A26" s="10">
        <f t="shared" si="0"/>
        <v>24</v>
      </c>
      <c r="B26" s="49">
        <f>B25+1</f>
        <v>79050070</v>
      </c>
      <c r="C26" s="10" t="s">
        <v>818</v>
      </c>
      <c r="D26" s="6"/>
      <c r="E26" s="8" t="s">
        <v>1314</v>
      </c>
      <c r="F26" s="10" t="s">
        <v>978</v>
      </c>
      <c r="G26" s="50">
        <v>674</v>
      </c>
      <c r="H26" s="50">
        <v>1992</v>
      </c>
      <c r="I26" s="51">
        <v>29141530.219999999</v>
      </c>
      <c r="J26" s="51">
        <f>I26*70%</f>
        <v>20399071.153999999</v>
      </c>
      <c r="K26" s="51"/>
      <c r="L26" s="52">
        <v>36425</v>
      </c>
      <c r="M26" s="6" t="s">
        <v>1689</v>
      </c>
      <c r="N26" s="8" t="s">
        <v>618</v>
      </c>
    </row>
    <row r="27" spans="1:14" ht="26.25" customHeight="1" x14ac:dyDescent="0.2">
      <c r="A27" s="10">
        <f t="shared" si="0"/>
        <v>25</v>
      </c>
      <c r="B27" s="49">
        <v>79050512</v>
      </c>
      <c r="C27" s="10" t="s">
        <v>712</v>
      </c>
      <c r="D27" s="6" t="s">
        <v>713</v>
      </c>
      <c r="E27" s="8" t="s">
        <v>239</v>
      </c>
      <c r="F27" s="10" t="s">
        <v>1556</v>
      </c>
      <c r="G27" s="50">
        <v>44</v>
      </c>
      <c r="H27" s="50">
        <v>1990</v>
      </c>
      <c r="I27" s="51">
        <v>69888</v>
      </c>
      <c r="J27" s="51">
        <f>I27*(2020-1990)*2.5%</f>
        <v>52416</v>
      </c>
      <c r="K27" s="51">
        <v>103200.24</v>
      </c>
      <c r="L27" s="52">
        <v>36425</v>
      </c>
      <c r="M27" s="6" t="s">
        <v>992</v>
      </c>
      <c r="N27" s="8" t="s">
        <v>618</v>
      </c>
    </row>
    <row r="28" spans="1:14" ht="33.75" x14ac:dyDescent="0.2">
      <c r="A28" s="10">
        <f t="shared" si="0"/>
        <v>26</v>
      </c>
      <c r="B28" s="49">
        <v>79050513</v>
      </c>
      <c r="C28" s="10" t="s">
        <v>818</v>
      </c>
      <c r="D28" s="6" t="s">
        <v>1557</v>
      </c>
      <c r="E28" s="8" t="s">
        <v>478</v>
      </c>
      <c r="F28" s="10" t="s">
        <v>479</v>
      </c>
      <c r="G28" s="50">
        <v>6.6</v>
      </c>
      <c r="H28" s="50">
        <v>1990</v>
      </c>
      <c r="I28" s="51">
        <v>33096</v>
      </c>
      <c r="J28" s="51">
        <f>I28*(2020-H28)*2.5%</f>
        <v>24822</v>
      </c>
      <c r="K28" s="51">
        <v>90377.33</v>
      </c>
      <c r="L28" s="52">
        <v>41484</v>
      </c>
      <c r="M28" s="6" t="s">
        <v>1609</v>
      </c>
      <c r="N28" s="8" t="s">
        <v>618</v>
      </c>
    </row>
    <row r="29" spans="1:14" ht="33.75" x14ac:dyDescent="0.2">
      <c r="A29" s="10">
        <f t="shared" si="0"/>
        <v>27</v>
      </c>
      <c r="B29" s="49">
        <v>79050514</v>
      </c>
      <c r="C29" s="10" t="s">
        <v>818</v>
      </c>
      <c r="D29" s="6" t="s">
        <v>1043</v>
      </c>
      <c r="E29" s="8" t="s">
        <v>478</v>
      </c>
      <c r="F29" s="10" t="s">
        <v>1610</v>
      </c>
      <c r="G29" s="50">
        <v>1561.8</v>
      </c>
      <c r="H29" s="50">
        <v>1990</v>
      </c>
      <c r="I29" s="51">
        <v>4136928</v>
      </c>
      <c r="J29" s="51">
        <f>I29*(2020-H29)*2.5%</f>
        <v>3102696</v>
      </c>
      <c r="K29" s="51">
        <v>56775562.780000001</v>
      </c>
      <c r="L29" s="52">
        <v>41484</v>
      </c>
      <c r="M29" s="6" t="s">
        <v>1497</v>
      </c>
      <c r="N29" s="8" t="s">
        <v>618</v>
      </c>
    </row>
    <row r="30" spans="1:14" ht="25.5" customHeight="1" x14ac:dyDescent="0.2">
      <c r="A30" s="10">
        <f t="shared" si="0"/>
        <v>28</v>
      </c>
      <c r="B30" s="49">
        <v>79050515</v>
      </c>
      <c r="C30" s="96" t="s">
        <v>1498</v>
      </c>
      <c r="D30" s="96" t="s">
        <v>1498</v>
      </c>
      <c r="E30" s="8" t="s">
        <v>1499</v>
      </c>
      <c r="F30" s="10" t="s">
        <v>980</v>
      </c>
      <c r="G30" s="50">
        <v>294.3</v>
      </c>
      <c r="H30" s="50">
        <v>2010</v>
      </c>
      <c r="I30" s="51">
        <v>9178</v>
      </c>
      <c r="J30" s="51">
        <f>I30*25%</f>
        <v>2294.5</v>
      </c>
      <c r="K30" s="51"/>
      <c r="L30" s="52">
        <v>41533</v>
      </c>
      <c r="M30" s="6" t="s">
        <v>95</v>
      </c>
      <c r="N30" s="8" t="s">
        <v>618</v>
      </c>
    </row>
    <row r="31" spans="1:14" ht="115.5" customHeight="1" x14ac:dyDescent="0.2">
      <c r="A31" s="10">
        <f t="shared" si="0"/>
        <v>29</v>
      </c>
      <c r="B31" s="49">
        <v>79050516</v>
      </c>
      <c r="C31" s="96" t="s">
        <v>575</v>
      </c>
      <c r="D31" s="96" t="s">
        <v>574</v>
      </c>
      <c r="E31" s="8" t="s">
        <v>1649</v>
      </c>
      <c r="F31" s="10" t="s">
        <v>979</v>
      </c>
      <c r="G31" s="50">
        <v>84.4</v>
      </c>
      <c r="H31" s="50">
        <v>1950</v>
      </c>
      <c r="I31" s="51">
        <v>171314</v>
      </c>
      <c r="J31" s="51">
        <v>171314</v>
      </c>
      <c r="K31" s="51">
        <v>197956.82</v>
      </c>
      <c r="L31" s="52">
        <v>41533</v>
      </c>
      <c r="M31" s="6" t="s">
        <v>1650</v>
      </c>
      <c r="N31" s="8" t="s">
        <v>576</v>
      </c>
    </row>
    <row r="32" spans="1:14" s="33" customFormat="1" ht="33.75" x14ac:dyDescent="0.2">
      <c r="A32" s="10">
        <f t="shared" si="0"/>
        <v>30</v>
      </c>
      <c r="B32" s="4">
        <v>79050041</v>
      </c>
      <c r="C32" s="1" t="s">
        <v>818</v>
      </c>
      <c r="D32" s="1" t="s">
        <v>819</v>
      </c>
      <c r="E32" s="1" t="s">
        <v>820</v>
      </c>
      <c r="F32" s="1" t="s">
        <v>679</v>
      </c>
      <c r="G32" s="1">
        <v>14.5</v>
      </c>
      <c r="H32" s="1">
        <v>1990</v>
      </c>
      <c r="I32" s="2">
        <v>68760</v>
      </c>
      <c r="J32" s="2">
        <v>68760</v>
      </c>
      <c r="K32" s="2">
        <v>198556.26</v>
      </c>
      <c r="L32" s="3">
        <v>36425</v>
      </c>
      <c r="M32" s="1" t="s">
        <v>1227</v>
      </c>
      <c r="N32" s="8" t="s">
        <v>618</v>
      </c>
    </row>
    <row r="33" spans="1:14" s="33" customFormat="1" ht="112.5" x14ac:dyDescent="0.2">
      <c r="A33" s="10">
        <f t="shared" si="0"/>
        <v>31</v>
      </c>
      <c r="B33" s="4">
        <v>79050877</v>
      </c>
      <c r="C33" s="1" t="s">
        <v>1390</v>
      </c>
      <c r="D33" s="1" t="s">
        <v>495</v>
      </c>
      <c r="E33" s="1" t="s">
        <v>496</v>
      </c>
      <c r="F33" s="14" t="s">
        <v>497</v>
      </c>
      <c r="G33" s="1">
        <v>41.8</v>
      </c>
      <c r="H33" s="1">
        <v>1964</v>
      </c>
      <c r="I33" s="2">
        <v>69576</v>
      </c>
      <c r="J33" s="2">
        <f>I33*(2020-H33)*1.7%</f>
        <v>66236.351999999999</v>
      </c>
      <c r="K33" s="2">
        <v>781293.41</v>
      </c>
      <c r="L33" s="3">
        <v>42229</v>
      </c>
      <c r="M33" s="1" t="s">
        <v>849</v>
      </c>
      <c r="N33" s="8" t="s">
        <v>1172</v>
      </c>
    </row>
    <row r="34" spans="1:14" s="33" customFormat="1" ht="33.75" x14ac:dyDescent="0.2">
      <c r="A34" s="10">
        <f t="shared" si="0"/>
        <v>32</v>
      </c>
      <c r="B34" s="49">
        <v>79050493</v>
      </c>
      <c r="C34" s="54" t="s">
        <v>712</v>
      </c>
      <c r="D34" s="6" t="s">
        <v>642</v>
      </c>
      <c r="E34" s="8" t="s">
        <v>640</v>
      </c>
      <c r="F34" s="10" t="s">
        <v>641</v>
      </c>
      <c r="G34" s="50">
        <v>267.10000000000002</v>
      </c>
      <c r="H34" s="50">
        <v>1997</v>
      </c>
      <c r="I34" s="51">
        <v>100000</v>
      </c>
      <c r="J34" s="51">
        <v>57500</v>
      </c>
      <c r="K34" s="51">
        <v>2567338.5</v>
      </c>
      <c r="L34" s="52">
        <v>42173</v>
      </c>
      <c r="M34" s="6" t="s">
        <v>1561</v>
      </c>
      <c r="N34" s="8" t="s">
        <v>618</v>
      </c>
    </row>
    <row r="35" spans="1:14" s="33" customFormat="1" ht="33.75" x14ac:dyDescent="0.2">
      <c r="A35" s="10">
        <f t="shared" si="0"/>
        <v>33</v>
      </c>
      <c r="B35" s="49">
        <v>79050492</v>
      </c>
      <c r="C35" s="54" t="s">
        <v>1390</v>
      </c>
      <c r="D35" s="6" t="s">
        <v>1735</v>
      </c>
      <c r="E35" s="8" t="s">
        <v>639</v>
      </c>
      <c r="F35" s="10" t="s">
        <v>1736</v>
      </c>
      <c r="G35" s="50">
        <v>18.7</v>
      </c>
      <c r="H35" s="50">
        <v>1997</v>
      </c>
      <c r="I35" s="51">
        <v>179809.85</v>
      </c>
      <c r="J35" s="51">
        <f>I35*(2020-H35)*2.5%</f>
        <v>103390.66375000001</v>
      </c>
      <c r="K35" s="51">
        <v>179809.85</v>
      </c>
      <c r="L35" s="52">
        <v>42173</v>
      </c>
      <c r="M35" s="6" t="s">
        <v>1737</v>
      </c>
      <c r="N35" s="8" t="s">
        <v>618</v>
      </c>
    </row>
    <row r="36" spans="1:14" s="33" customFormat="1" ht="22.5" x14ac:dyDescent="0.2">
      <c r="A36" s="10">
        <f t="shared" si="0"/>
        <v>34</v>
      </c>
      <c r="B36" s="49">
        <v>79050491</v>
      </c>
      <c r="C36" s="54" t="s">
        <v>442</v>
      </c>
      <c r="D36" s="6" t="s">
        <v>198</v>
      </c>
      <c r="E36" s="8" t="s">
        <v>199</v>
      </c>
      <c r="F36" s="10" t="s">
        <v>200</v>
      </c>
      <c r="G36" s="50">
        <v>63.4</v>
      </c>
      <c r="H36" s="50"/>
      <c r="I36" s="51">
        <v>306892.14</v>
      </c>
      <c r="J36" s="51">
        <v>0</v>
      </c>
      <c r="K36" s="51">
        <v>360892.14</v>
      </c>
      <c r="L36" s="52">
        <v>43545</v>
      </c>
      <c r="M36" s="6" t="s">
        <v>195</v>
      </c>
      <c r="N36" s="8" t="s">
        <v>618</v>
      </c>
    </row>
    <row r="37" spans="1:14" s="33" customFormat="1" ht="22.5" x14ac:dyDescent="0.2">
      <c r="A37" s="10">
        <f t="shared" si="0"/>
        <v>35</v>
      </c>
      <c r="B37" s="49">
        <v>79050843</v>
      </c>
      <c r="C37" s="54" t="s">
        <v>1390</v>
      </c>
      <c r="D37" s="6" t="s">
        <v>192</v>
      </c>
      <c r="E37" s="8" t="s">
        <v>193</v>
      </c>
      <c r="F37" s="10" t="s">
        <v>194</v>
      </c>
      <c r="G37" s="50">
        <v>37.200000000000003</v>
      </c>
      <c r="H37" s="50"/>
      <c r="I37" s="51">
        <v>87251.11</v>
      </c>
      <c r="J37" s="51">
        <v>0</v>
      </c>
      <c r="K37" s="51">
        <v>87251.11</v>
      </c>
      <c r="L37" s="52">
        <v>43817</v>
      </c>
      <c r="M37" s="6" t="s">
        <v>195</v>
      </c>
      <c r="N37" s="8" t="s">
        <v>618</v>
      </c>
    </row>
    <row r="38" spans="1:14" s="33" customFormat="1" ht="22.5" x14ac:dyDescent="0.2">
      <c r="A38" s="10">
        <f t="shared" si="0"/>
        <v>36</v>
      </c>
      <c r="B38" s="49">
        <v>79050845</v>
      </c>
      <c r="C38" s="54" t="s">
        <v>1390</v>
      </c>
      <c r="D38" s="6" t="s">
        <v>1043</v>
      </c>
      <c r="E38" s="8" t="s">
        <v>196</v>
      </c>
      <c r="F38" s="10" t="s">
        <v>197</v>
      </c>
      <c r="G38" s="50">
        <v>37</v>
      </c>
      <c r="H38" s="50"/>
      <c r="I38" s="51">
        <v>86792.02</v>
      </c>
      <c r="J38" s="51">
        <v>0</v>
      </c>
      <c r="K38" s="51">
        <v>86792.02</v>
      </c>
      <c r="L38" s="52">
        <v>43817</v>
      </c>
      <c r="M38" s="6" t="s">
        <v>195</v>
      </c>
      <c r="N38" s="8" t="s">
        <v>618</v>
      </c>
    </row>
    <row r="39" spans="1:14" s="33" customFormat="1" ht="33.75" x14ac:dyDescent="0.2">
      <c r="A39" s="10">
        <f t="shared" si="0"/>
        <v>37</v>
      </c>
      <c r="B39" s="49">
        <v>79050580</v>
      </c>
      <c r="C39" s="54" t="s">
        <v>1390</v>
      </c>
      <c r="D39" s="6" t="s">
        <v>649</v>
      </c>
      <c r="E39" s="8" t="s">
        <v>650</v>
      </c>
      <c r="F39" s="10" t="s">
        <v>1481</v>
      </c>
      <c r="G39" s="50">
        <v>88.7</v>
      </c>
      <c r="H39" s="50">
        <v>1977</v>
      </c>
      <c r="I39" s="51">
        <v>212205</v>
      </c>
      <c r="J39" s="51">
        <f>I39</f>
        <v>212205</v>
      </c>
      <c r="K39" s="51">
        <v>258177.32</v>
      </c>
      <c r="L39" s="52">
        <v>42173</v>
      </c>
      <c r="M39" s="6" t="s">
        <v>939</v>
      </c>
      <c r="N39" s="8" t="s">
        <v>618</v>
      </c>
    </row>
    <row r="40" spans="1:14" ht="33.75" x14ac:dyDescent="0.2">
      <c r="A40" s="10">
        <f t="shared" si="0"/>
        <v>38</v>
      </c>
      <c r="B40" s="49">
        <v>79050655</v>
      </c>
      <c r="C40" s="54" t="s">
        <v>264</v>
      </c>
      <c r="D40" s="96"/>
      <c r="E40" s="8" t="s">
        <v>265</v>
      </c>
      <c r="F40" s="10"/>
      <c r="G40" s="50"/>
      <c r="H40" s="50">
        <v>1999</v>
      </c>
      <c r="I40" s="51">
        <v>27500</v>
      </c>
      <c r="J40" s="97">
        <v>27500</v>
      </c>
      <c r="K40" s="51"/>
      <c r="L40" s="52">
        <v>42139</v>
      </c>
      <c r="M40" s="6" t="s">
        <v>381</v>
      </c>
      <c r="N40" s="8" t="s">
        <v>618</v>
      </c>
    </row>
    <row r="41" spans="1:14" ht="33.75" x14ac:dyDescent="0.2">
      <c r="A41" s="10">
        <f t="shared" si="0"/>
        <v>39</v>
      </c>
      <c r="B41" s="49">
        <v>79050663</v>
      </c>
      <c r="C41" s="96" t="s">
        <v>319</v>
      </c>
      <c r="D41" s="96"/>
      <c r="E41" s="8" t="s">
        <v>320</v>
      </c>
      <c r="F41" s="10"/>
      <c r="G41" s="50"/>
      <c r="H41" s="50">
        <v>2001</v>
      </c>
      <c r="I41" s="51">
        <v>290501</v>
      </c>
      <c r="J41" s="97">
        <f>I41</f>
        <v>290501</v>
      </c>
      <c r="K41" s="51"/>
      <c r="L41" s="52">
        <v>42131</v>
      </c>
      <c r="M41" s="6" t="s">
        <v>381</v>
      </c>
      <c r="N41" s="8" t="s">
        <v>618</v>
      </c>
    </row>
    <row r="42" spans="1:14" ht="45" x14ac:dyDescent="0.2">
      <c r="A42" s="10">
        <f t="shared" si="0"/>
        <v>40</v>
      </c>
      <c r="B42" s="49">
        <v>79050073</v>
      </c>
      <c r="C42" s="10" t="s">
        <v>1601</v>
      </c>
      <c r="D42" s="6"/>
      <c r="E42" s="8" t="s">
        <v>1602</v>
      </c>
      <c r="F42" s="10"/>
      <c r="G42" s="50"/>
      <c r="H42" s="50">
        <v>1998</v>
      </c>
      <c r="I42" s="51">
        <v>6000</v>
      </c>
      <c r="J42" s="51">
        <v>6000</v>
      </c>
      <c r="K42" s="51"/>
      <c r="L42" s="52">
        <v>36425</v>
      </c>
      <c r="M42" s="6" t="s">
        <v>1689</v>
      </c>
      <c r="N42" s="8" t="s">
        <v>618</v>
      </c>
    </row>
    <row r="43" spans="1:14" ht="33.75" x14ac:dyDescent="0.2">
      <c r="A43" s="10">
        <f t="shared" si="0"/>
        <v>41</v>
      </c>
      <c r="B43" s="49">
        <f t="shared" ref="B43:B59" si="3">B42+1</f>
        <v>79050074</v>
      </c>
      <c r="C43" s="10" t="s">
        <v>1058</v>
      </c>
      <c r="D43" s="6" t="s">
        <v>1490</v>
      </c>
      <c r="E43" s="8" t="s">
        <v>1059</v>
      </c>
      <c r="F43" s="10" t="s">
        <v>1104</v>
      </c>
      <c r="G43" s="50">
        <v>2708</v>
      </c>
      <c r="H43" s="50">
        <v>1996</v>
      </c>
      <c r="I43" s="51">
        <v>360180</v>
      </c>
      <c r="J43" s="51">
        <f>I43*72%</f>
        <v>259329.59999999998</v>
      </c>
      <c r="K43" s="51"/>
      <c r="L43" s="52">
        <v>41023</v>
      </c>
      <c r="M43" s="6" t="s">
        <v>1060</v>
      </c>
      <c r="N43" s="8" t="s">
        <v>618</v>
      </c>
    </row>
    <row r="44" spans="1:14" ht="67.5" x14ac:dyDescent="0.2">
      <c r="A44" s="10">
        <f t="shared" si="0"/>
        <v>42</v>
      </c>
      <c r="B44" s="49">
        <f t="shared" si="3"/>
        <v>79050075</v>
      </c>
      <c r="C44" s="10" t="s">
        <v>531</v>
      </c>
      <c r="D44" s="6" t="s">
        <v>1490</v>
      </c>
      <c r="E44" s="8" t="s">
        <v>1491</v>
      </c>
      <c r="F44" s="10" t="s">
        <v>1094</v>
      </c>
      <c r="G44" s="50">
        <v>40</v>
      </c>
      <c r="H44" s="50">
        <v>1980</v>
      </c>
      <c r="I44" s="51"/>
      <c r="J44" s="51"/>
      <c r="K44" s="51"/>
      <c r="L44" s="52">
        <v>41024</v>
      </c>
      <c r="M44" s="6" t="s">
        <v>96</v>
      </c>
      <c r="N44" s="8" t="s">
        <v>618</v>
      </c>
    </row>
    <row r="45" spans="1:14" ht="45" x14ac:dyDescent="0.2">
      <c r="A45" s="10">
        <f t="shared" si="0"/>
        <v>43</v>
      </c>
      <c r="B45" s="49">
        <f t="shared" si="3"/>
        <v>79050076</v>
      </c>
      <c r="C45" s="10" t="s">
        <v>786</v>
      </c>
      <c r="D45" s="6" t="s">
        <v>1490</v>
      </c>
      <c r="E45" s="8" t="s">
        <v>1775</v>
      </c>
      <c r="F45" s="10" t="s">
        <v>1113</v>
      </c>
      <c r="G45" s="50">
        <v>104</v>
      </c>
      <c r="H45" s="50">
        <v>1972</v>
      </c>
      <c r="I45" s="51">
        <v>4230</v>
      </c>
      <c r="J45" s="51">
        <f>I45</f>
        <v>4230</v>
      </c>
      <c r="K45" s="51"/>
      <c r="L45" s="52">
        <v>41023</v>
      </c>
      <c r="M45" s="6" t="s">
        <v>834</v>
      </c>
      <c r="N45" s="8" t="s">
        <v>618</v>
      </c>
    </row>
    <row r="46" spans="1:14" ht="33.75" x14ac:dyDescent="0.2">
      <c r="A46" s="10">
        <f t="shared" si="0"/>
        <v>44</v>
      </c>
      <c r="B46" s="49">
        <f t="shared" si="3"/>
        <v>79050077</v>
      </c>
      <c r="C46" s="10" t="s">
        <v>517</v>
      </c>
      <c r="D46" s="6" t="s">
        <v>1490</v>
      </c>
      <c r="E46" s="8" t="s">
        <v>1251</v>
      </c>
      <c r="F46" s="10" t="s">
        <v>872</v>
      </c>
      <c r="G46" s="50">
        <v>287</v>
      </c>
      <c r="H46" s="50">
        <v>1984</v>
      </c>
      <c r="I46" s="51">
        <v>24165</v>
      </c>
      <c r="J46" s="51">
        <f>I46</f>
        <v>24165</v>
      </c>
      <c r="K46" s="51"/>
      <c r="L46" s="52">
        <v>41022</v>
      </c>
      <c r="M46" s="6" t="s">
        <v>97</v>
      </c>
      <c r="N46" s="8" t="s">
        <v>618</v>
      </c>
    </row>
    <row r="47" spans="1:14" ht="33.75" x14ac:dyDescent="0.2">
      <c r="A47" s="10">
        <f t="shared" si="0"/>
        <v>45</v>
      </c>
      <c r="B47" s="49">
        <f t="shared" si="3"/>
        <v>79050078</v>
      </c>
      <c r="C47" s="10" t="s">
        <v>804</v>
      </c>
      <c r="D47" s="6" t="s">
        <v>1490</v>
      </c>
      <c r="E47" s="8" t="s">
        <v>1787</v>
      </c>
      <c r="F47" s="10" t="s">
        <v>659</v>
      </c>
      <c r="G47" s="50">
        <v>76</v>
      </c>
      <c r="H47" s="50">
        <v>1984</v>
      </c>
      <c r="I47" s="51">
        <v>7380</v>
      </c>
      <c r="J47" s="51">
        <f>I47</f>
        <v>7380</v>
      </c>
      <c r="K47" s="51"/>
      <c r="L47" s="52">
        <v>41023</v>
      </c>
      <c r="M47" s="6" t="s">
        <v>1731</v>
      </c>
      <c r="N47" s="8" t="s">
        <v>618</v>
      </c>
    </row>
    <row r="48" spans="1:14" ht="33.75" x14ac:dyDescent="0.2">
      <c r="A48" s="10">
        <f t="shared" si="0"/>
        <v>46</v>
      </c>
      <c r="B48" s="49">
        <f t="shared" si="3"/>
        <v>79050079</v>
      </c>
      <c r="C48" s="10" t="s">
        <v>532</v>
      </c>
      <c r="D48" s="6" t="s">
        <v>1490</v>
      </c>
      <c r="E48" s="8" t="s">
        <v>1788</v>
      </c>
      <c r="F48" s="10" t="s">
        <v>696</v>
      </c>
      <c r="G48" s="50">
        <v>28</v>
      </c>
      <c r="H48" s="50">
        <v>1994</v>
      </c>
      <c r="I48" s="51">
        <v>3060</v>
      </c>
      <c r="J48" s="51">
        <f>I48*78%</f>
        <v>2386.8000000000002</v>
      </c>
      <c r="K48" s="51"/>
      <c r="L48" s="52">
        <v>41022</v>
      </c>
      <c r="M48" s="6" t="s">
        <v>1789</v>
      </c>
      <c r="N48" s="8" t="s">
        <v>618</v>
      </c>
    </row>
    <row r="49" spans="1:14" ht="33.75" x14ac:dyDescent="0.2">
      <c r="A49" s="10">
        <f t="shared" si="0"/>
        <v>47</v>
      </c>
      <c r="B49" s="49">
        <f t="shared" si="3"/>
        <v>79050080</v>
      </c>
      <c r="C49" s="10" t="s">
        <v>1790</v>
      </c>
      <c r="D49" s="6" t="s">
        <v>1490</v>
      </c>
      <c r="E49" s="8" t="s">
        <v>1791</v>
      </c>
      <c r="F49" s="10" t="s">
        <v>873</v>
      </c>
      <c r="G49" s="50">
        <v>474</v>
      </c>
      <c r="H49" s="50">
        <v>1961</v>
      </c>
      <c r="I49" s="51">
        <v>27315</v>
      </c>
      <c r="J49" s="51">
        <v>27315</v>
      </c>
      <c r="K49" s="51"/>
      <c r="L49" s="52">
        <v>41022</v>
      </c>
      <c r="M49" s="6" t="s">
        <v>1732</v>
      </c>
      <c r="N49" s="8" t="s">
        <v>618</v>
      </c>
    </row>
    <row r="50" spans="1:14" ht="33.75" x14ac:dyDescent="0.2">
      <c r="A50" s="10">
        <f t="shared" si="0"/>
        <v>48</v>
      </c>
      <c r="B50" s="49">
        <f t="shared" si="3"/>
        <v>79050081</v>
      </c>
      <c r="C50" s="10" t="s">
        <v>533</v>
      </c>
      <c r="D50" s="6" t="s">
        <v>1490</v>
      </c>
      <c r="E50" s="8" t="s">
        <v>1792</v>
      </c>
      <c r="F50" s="10" t="s">
        <v>1112</v>
      </c>
      <c r="G50" s="50">
        <v>74</v>
      </c>
      <c r="H50" s="50">
        <v>1966</v>
      </c>
      <c r="I50" s="51">
        <v>5535</v>
      </c>
      <c r="J50" s="51">
        <v>5535</v>
      </c>
      <c r="K50" s="51"/>
      <c r="L50" s="52">
        <v>41024</v>
      </c>
      <c r="M50" s="6" t="s">
        <v>1793</v>
      </c>
      <c r="N50" s="8" t="s">
        <v>618</v>
      </c>
    </row>
    <row r="51" spans="1:14" ht="33.75" customHeight="1" x14ac:dyDescent="0.2">
      <c r="A51" s="10">
        <f t="shared" si="0"/>
        <v>49</v>
      </c>
      <c r="B51" s="49">
        <f t="shared" si="3"/>
        <v>79050082</v>
      </c>
      <c r="C51" s="10" t="s">
        <v>534</v>
      </c>
      <c r="D51" s="6" t="s">
        <v>1490</v>
      </c>
      <c r="E51" s="8" t="s">
        <v>52</v>
      </c>
      <c r="F51" s="10" t="s">
        <v>1114</v>
      </c>
      <c r="G51" s="50">
        <v>3079</v>
      </c>
      <c r="H51" s="50">
        <v>1976</v>
      </c>
      <c r="I51" s="51">
        <v>85</v>
      </c>
      <c r="J51" s="51">
        <v>85</v>
      </c>
      <c r="K51" s="51"/>
      <c r="L51" s="52">
        <v>41025</v>
      </c>
      <c r="M51" s="6" t="s">
        <v>53</v>
      </c>
      <c r="N51" s="8" t="s">
        <v>618</v>
      </c>
    </row>
    <row r="52" spans="1:14" ht="33.75" x14ac:dyDescent="0.2">
      <c r="A52" s="10">
        <f t="shared" si="0"/>
        <v>50</v>
      </c>
      <c r="B52" s="49">
        <f t="shared" si="3"/>
        <v>79050083</v>
      </c>
      <c r="C52" s="10" t="s">
        <v>54</v>
      </c>
      <c r="D52" s="6" t="s">
        <v>1490</v>
      </c>
      <c r="E52" s="8" t="s">
        <v>55</v>
      </c>
      <c r="F52" s="10" t="s">
        <v>694</v>
      </c>
      <c r="G52" s="50">
        <v>72</v>
      </c>
      <c r="H52" s="50">
        <v>1980</v>
      </c>
      <c r="I52" s="51">
        <v>7110</v>
      </c>
      <c r="J52" s="51">
        <v>7110</v>
      </c>
      <c r="K52" s="51"/>
      <c r="L52" s="52">
        <v>41025</v>
      </c>
      <c r="M52" s="6" t="s">
        <v>56</v>
      </c>
      <c r="N52" s="8" t="s">
        <v>618</v>
      </c>
    </row>
    <row r="53" spans="1:14" ht="45" x14ac:dyDescent="0.2">
      <c r="A53" s="10">
        <f t="shared" si="0"/>
        <v>51</v>
      </c>
      <c r="B53" s="49">
        <f t="shared" si="3"/>
        <v>79050084</v>
      </c>
      <c r="C53" s="10" t="s">
        <v>278</v>
      </c>
      <c r="D53" s="6" t="s">
        <v>1490</v>
      </c>
      <c r="E53" s="8" t="s">
        <v>1080</v>
      </c>
      <c r="F53" s="10" t="s">
        <v>695</v>
      </c>
      <c r="G53" s="50">
        <v>207</v>
      </c>
      <c r="H53" s="50">
        <v>1994</v>
      </c>
      <c r="I53" s="51">
        <v>21060</v>
      </c>
      <c r="J53" s="51">
        <f>I53*78%</f>
        <v>16426.8</v>
      </c>
      <c r="K53" s="51"/>
      <c r="L53" s="52">
        <v>41024</v>
      </c>
      <c r="M53" s="6" t="s">
        <v>1680</v>
      </c>
      <c r="N53" s="8" t="s">
        <v>618</v>
      </c>
    </row>
    <row r="54" spans="1:14" ht="67.5" x14ac:dyDescent="0.2">
      <c r="A54" s="10">
        <f t="shared" si="0"/>
        <v>52</v>
      </c>
      <c r="B54" s="49">
        <f t="shared" si="3"/>
        <v>79050085</v>
      </c>
      <c r="C54" s="10" t="s">
        <v>535</v>
      </c>
      <c r="D54" s="6" t="s">
        <v>1490</v>
      </c>
      <c r="E54" s="8" t="s">
        <v>57</v>
      </c>
      <c r="F54" s="10" t="s">
        <v>657</v>
      </c>
      <c r="G54" s="50">
        <v>260</v>
      </c>
      <c r="H54" s="50">
        <v>1972</v>
      </c>
      <c r="I54" s="51">
        <v>56160</v>
      </c>
      <c r="J54" s="51">
        <v>56160</v>
      </c>
      <c r="K54" s="51"/>
      <c r="L54" s="52">
        <v>41023</v>
      </c>
      <c r="M54" s="6" t="s">
        <v>1681</v>
      </c>
      <c r="N54" s="8" t="s">
        <v>618</v>
      </c>
    </row>
    <row r="55" spans="1:14" ht="56.25" x14ac:dyDescent="0.2">
      <c r="A55" s="10">
        <f t="shared" si="0"/>
        <v>53</v>
      </c>
      <c r="B55" s="49">
        <f t="shared" si="3"/>
        <v>79050086</v>
      </c>
      <c r="C55" s="10" t="s">
        <v>611</v>
      </c>
      <c r="D55" s="6" t="s">
        <v>1490</v>
      </c>
      <c r="E55" s="8" t="s">
        <v>612</v>
      </c>
      <c r="F55" s="10" t="s">
        <v>983</v>
      </c>
      <c r="G55" s="50">
        <v>135</v>
      </c>
      <c r="H55" s="50">
        <v>1990</v>
      </c>
      <c r="I55" s="51">
        <v>8595</v>
      </c>
      <c r="J55" s="51">
        <f>I55*90%</f>
        <v>7735.5</v>
      </c>
      <c r="K55" s="51"/>
      <c r="L55" s="52">
        <v>41024</v>
      </c>
      <c r="M55" s="6" t="s">
        <v>1682</v>
      </c>
      <c r="N55" s="8" t="s">
        <v>618</v>
      </c>
    </row>
    <row r="56" spans="1:14" ht="45" x14ac:dyDescent="0.2">
      <c r="A56" s="10">
        <f t="shared" si="0"/>
        <v>54</v>
      </c>
      <c r="B56" s="49">
        <f t="shared" si="3"/>
        <v>79050087</v>
      </c>
      <c r="C56" s="10" t="s">
        <v>1727</v>
      </c>
      <c r="D56" s="6" t="s">
        <v>1490</v>
      </c>
      <c r="E56" s="8" t="s">
        <v>482</v>
      </c>
      <c r="F56" s="10" t="s">
        <v>982</v>
      </c>
      <c r="G56" s="50">
        <v>70</v>
      </c>
      <c r="H56" s="50">
        <v>1997</v>
      </c>
      <c r="I56" s="51">
        <v>8415</v>
      </c>
      <c r="J56" s="51">
        <f>I56*69%</f>
        <v>5806.3499999999995</v>
      </c>
      <c r="K56" s="51"/>
      <c r="L56" s="52">
        <v>41024</v>
      </c>
      <c r="M56" s="6" t="s">
        <v>1683</v>
      </c>
      <c r="N56" s="8" t="s">
        <v>618</v>
      </c>
    </row>
    <row r="57" spans="1:14" ht="33.75" x14ac:dyDescent="0.2">
      <c r="A57" s="10">
        <f t="shared" si="0"/>
        <v>55</v>
      </c>
      <c r="B57" s="49">
        <f t="shared" si="3"/>
        <v>79050088</v>
      </c>
      <c r="C57" s="10" t="s">
        <v>536</v>
      </c>
      <c r="D57" s="6" t="s">
        <v>1490</v>
      </c>
      <c r="E57" s="8" t="s">
        <v>1607</v>
      </c>
      <c r="F57" s="10" t="s">
        <v>777</v>
      </c>
      <c r="G57" s="50">
        <v>83</v>
      </c>
      <c r="H57" s="50">
        <v>1992</v>
      </c>
      <c r="I57" s="51"/>
      <c r="J57" s="51"/>
      <c r="K57" s="51"/>
      <c r="L57" s="52">
        <v>41024</v>
      </c>
      <c r="M57" s="6" t="s">
        <v>428</v>
      </c>
      <c r="N57" s="8" t="s">
        <v>618</v>
      </c>
    </row>
    <row r="58" spans="1:14" ht="56.25" x14ac:dyDescent="0.2">
      <c r="A58" s="10">
        <f t="shared" si="0"/>
        <v>56</v>
      </c>
      <c r="B58" s="49">
        <f t="shared" si="3"/>
        <v>79050089</v>
      </c>
      <c r="C58" s="10" t="s">
        <v>536</v>
      </c>
      <c r="D58" s="6" t="s">
        <v>1490</v>
      </c>
      <c r="E58" s="8" t="s">
        <v>429</v>
      </c>
      <c r="F58" s="10" t="s">
        <v>658</v>
      </c>
      <c r="G58" s="50">
        <v>1036</v>
      </c>
      <c r="H58" s="50">
        <v>1965</v>
      </c>
      <c r="I58" s="51">
        <v>2513</v>
      </c>
      <c r="J58" s="51">
        <v>2513</v>
      </c>
      <c r="K58" s="51"/>
      <c r="L58" s="52">
        <v>41024</v>
      </c>
      <c r="M58" s="6" t="s">
        <v>430</v>
      </c>
      <c r="N58" s="8" t="s">
        <v>618</v>
      </c>
    </row>
    <row r="59" spans="1:14" ht="56.25" x14ac:dyDescent="0.2">
      <c r="A59" s="10">
        <f t="shared" si="0"/>
        <v>57</v>
      </c>
      <c r="B59" s="49">
        <f t="shared" si="3"/>
        <v>79050090</v>
      </c>
      <c r="C59" s="10" t="s">
        <v>431</v>
      </c>
      <c r="D59" s="6" t="s">
        <v>1490</v>
      </c>
      <c r="E59" s="8" t="s">
        <v>341</v>
      </c>
      <c r="F59" s="10" t="s">
        <v>864</v>
      </c>
      <c r="G59" s="50">
        <v>132</v>
      </c>
      <c r="H59" s="50">
        <v>1990</v>
      </c>
      <c r="I59" s="51">
        <v>11160</v>
      </c>
      <c r="J59" s="51">
        <f>I59*90%</f>
        <v>10044</v>
      </c>
      <c r="K59" s="51"/>
      <c r="L59" s="52">
        <v>41025</v>
      </c>
      <c r="M59" s="6" t="s">
        <v>1342</v>
      </c>
      <c r="N59" s="8" t="s">
        <v>618</v>
      </c>
    </row>
    <row r="60" spans="1:14" ht="33.75" x14ac:dyDescent="0.2">
      <c r="A60" s="10">
        <f t="shared" si="0"/>
        <v>58</v>
      </c>
      <c r="B60" s="49">
        <v>79050887</v>
      </c>
      <c r="C60" s="96" t="s">
        <v>1801</v>
      </c>
      <c r="D60" s="6" t="s">
        <v>1802</v>
      </c>
      <c r="E60" s="8" t="s">
        <v>1803</v>
      </c>
      <c r="F60" s="10" t="s">
        <v>1804</v>
      </c>
      <c r="G60" s="50">
        <v>167.9</v>
      </c>
      <c r="H60" s="50">
        <v>1980</v>
      </c>
      <c r="I60" s="51"/>
      <c r="J60" s="51"/>
      <c r="K60" s="51"/>
      <c r="L60" s="52">
        <v>42837</v>
      </c>
      <c r="M60" s="6" t="s">
        <v>1805</v>
      </c>
      <c r="N60" s="8" t="s">
        <v>618</v>
      </c>
    </row>
    <row r="61" spans="1:14" ht="33.75" x14ac:dyDescent="0.2">
      <c r="A61" s="10">
        <f t="shared" si="0"/>
        <v>59</v>
      </c>
      <c r="B61" s="49">
        <v>79050888</v>
      </c>
      <c r="C61" s="96" t="s">
        <v>1806</v>
      </c>
      <c r="D61" s="6" t="s">
        <v>1802</v>
      </c>
      <c r="E61" s="8" t="s">
        <v>1807</v>
      </c>
      <c r="F61" s="10" t="s">
        <v>1808</v>
      </c>
      <c r="G61" s="50">
        <v>70.8</v>
      </c>
      <c r="H61" s="50">
        <v>1980</v>
      </c>
      <c r="I61" s="51"/>
      <c r="J61" s="51"/>
      <c r="K61" s="51"/>
      <c r="L61" s="52">
        <v>42837</v>
      </c>
      <c r="M61" s="6" t="s">
        <v>1809</v>
      </c>
      <c r="N61" s="8" t="s">
        <v>618</v>
      </c>
    </row>
    <row r="62" spans="1:14" ht="33.75" x14ac:dyDescent="0.2">
      <c r="A62" s="10">
        <f t="shared" si="0"/>
        <v>60</v>
      </c>
      <c r="B62" s="49">
        <v>79050889</v>
      </c>
      <c r="C62" s="96" t="s">
        <v>1810</v>
      </c>
      <c r="D62" s="6" t="s">
        <v>1802</v>
      </c>
      <c r="E62" s="8" t="s">
        <v>1811</v>
      </c>
      <c r="F62" s="10" t="s">
        <v>1812</v>
      </c>
      <c r="G62" s="50">
        <v>81.099999999999994</v>
      </c>
      <c r="H62" s="50">
        <v>1985</v>
      </c>
      <c r="I62" s="51"/>
      <c r="J62" s="51"/>
      <c r="K62" s="51"/>
      <c r="L62" s="52">
        <v>42836</v>
      </c>
      <c r="M62" s="6" t="s">
        <v>1813</v>
      </c>
      <c r="N62" s="8" t="s">
        <v>618</v>
      </c>
    </row>
    <row r="63" spans="1:14" ht="36.75" customHeight="1" x14ac:dyDescent="0.2">
      <c r="A63" s="10">
        <f t="shared" si="0"/>
        <v>61</v>
      </c>
      <c r="B63" s="49">
        <v>79050871</v>
      </c>
      <c r="C63" s="54" t="s">
        <v>547</v>
      </c>
      <c r="D63" s="6" t="s">
        <v>1340</v>
      </c>
      <c r="E63" s="8" t="s">
        <v>548</v>
      </c>
      <c r="F63" s="10" t="s">
        <v>549</v>
      </c>
      <c r="G63" s="50">
        <v>5</v>
      </c>
      <c r="H63" s="50">
        <v>2017</v>
      </c>
      <c r="I63" s="51"/>
      <c r="J63" s="51"/>
      <c r="K63" s="51"/>
      <c r="L63" s="52">
        <v>43714</v>
      </c>
      <c r="M63" s="6" t="s">
        <v>550</v>
      </c>
      <c r="N63" s="8" t="s">
        <v>618</v>
      </c>
    </row>
    <row r="64" spans="1:14" ht="33.75" x14ac:dyDescent="0.2">
      <c r="A64" s="10">
        <f t="shared" si="0"/>
        <v>62</v>
      </c>
      <c r="B64" s="49">
        <v>79050872</v>
      </c>
      <c r="C64" s="54" t="s">
        <v>551</v>
      </c>
      <c r="D64" s="6" t="s">
        <v>1340</v>
      </c>
      <c r="E64" s="8" t="s">
        <v>548</v>
      </c>
      <c r="F64" s="10" t="s">
        <v>552</v>
      </c>
      <c r="G64" s="50">
        <v>5</v>
      </c>
      <c r="H64" s="50">
        <v>2017</v>
      </c>
      <c r="I64" s="51"/>
      <c r="J64" s="51"/>
      <c r="K64" s="51"/>
      <c r="L64" s="52">
        <v>43714</v>
      </c>
      <c r="M64" s="6" t="s">
        <v>553</v>
      </c>
      <c r="N64" s="8" t="s">
        <v>618</v>
      </c>
    </row>
    <row r="65" spans="1:14" ht="22.5" x14ac:dyDescent="0.2">
      <c r="A65" s="10">
        <f t="shared" si="0"/>
        <v>63</v>
      </c>
      <c r="B65" s="49">
        <v>79050873</v>
      </c>
      <c r="C65" s="54" t="s">
        <v>554</v>
      </c>
      <c r="D65" s="6" t="s">
        <v>1815</v>
      </c>
      <c r="E65" s="8" t="s">
        <v>555</v>
      </c>
      <c r="F65" s="10" t="s">
        <v>556</v>
      </c>
      <c r="G65" s="50">
        <v>79</v>
      </c>
      <c r="H65" s="50">
        <v>2017</v>
      </c>
      <c r="I65" s="51"/>
      <c r="J65" s="51"/>
      <c r="K65" s="51"/>
      <c r="L65" s="52">
        <v>43713</v>
      </c>
      <c r="M65" s="6" t="s">
        <v>557</v>
      </c>
      <c r="N65" s="8" t="s">
        <v>618</v>
      </c>
    </row>
    <row r="66" spans="1:14" ht="22.5" x14ac:dyDescent="0.2">
      <c r="A66" s="10">
        <f t="shared" si="0"/>
        <v>64</v>
      </c>
      <c r="B66" s="49">
        <v>79050910</v>
      </c>
      <c r="C66" s="96" t="s">
        <v>558</v>
      </c>
      <c r="D66" s="6" t="s">
        <v>559</v>
      </c>
      <c r="E66" s="8" t="s">
        <v>560</v>
      </c>
      <c r="F66" s="10" t="s">
        <v>561</v>
      </c>
      <c r="G66" s="50">
        <v>37</v>
      </c>
      <c r="H66" s="50">
        <v>2017</v>
      </c>
      <c r="I66" s="51"/>
      <c r="J66" s="51"/>
      <c r="K66" s="51"/>
      <c r="L66" s="52">
        <v>43714</v>
      </c>
      <c r="M66" s="6" t="s">
        <v>562</v>
      </c>
      <c r="N66" s="8" t="s">
        <v>618</v>
      </c>
    </row>
    <row r="67" spans="1:14" ht="45" x14ac:dyDescent="0.2">
      <c r="A67" s="10">
        <f t="shared" si="0"/>
        <v>65</v>
      </c>
      <c r="B67" s="49">
        <v>79050633</v>
      </c>
      <c r="C67" s="54" t="s">
        <v>1487</v>
      </c>
      <c r="D67" s="6" t="s">
        <v>649</v>
      </c>
      <c r="E67" s="8" t="s">
        <v>650</v>
      </c>
      <c r="F67" s="10" t="s">
        <v>1271</v>
      </c>
      <c r="G67" s="50">
        <v>164</v>
      </c>
      <c r="H67" s="50"/>
      <c r="I67" s="51"/>
      <c r="J67" s="51"/>
      <c r="K67" s="51"/>
      <c r="L67" s="52">
        <v>42174</v>
      </c>
      <c r="M67" s="6" t="s">
        <v>943</v>
      </c>
      <c r="N67" s="1" t="s">
        <v>279</v>
      </c>
    </row>
    <row r="68" spans="1:14" ht="45" x14ac:dyDescent="0.2">
      <c r="A68" s="10">
        <f t="shared" si="0"/>
        <v>66</v>
      </c>
      <c r="B68" s="49">
        <v>79050634</v>
      </c>
      <c r="C68" s="54" t="s">
        <v>1487</v>
      </c>
      <c r="D68" s="6" t="s">
        <v>649</v>
      </c>
      <c r="E68" s="8" t="s">
        <v>650</v>
      </c>
      <c r="F68" s="10"/>
      <c r="G68" s="50">
        <v>90</v>
      </c>
      <c r="H68" s="50"/>
      <c r="I68" s="51"/>
      <c r="J68" s="51"/>
      <c r="K68" s="51"/>
      <c r="L68" s="52">
        <v>42139</v>
      </c>
      <c r="M68" s="6" t="s">
        <v>381</v>
      </c>
      <c r="N68" s="1" t="s">
        <v>279</v>
      </c>
    </row>
    <row r="69" spans="1:14" ht="45" x14ac:dyDescent="0.2">
      <c r="A69" s="10">
        <f>A68+1</f>
        <v>67</v>
      </c>
      <c r="B69" s="49">
        <v>79050635</v>
      </c>
      <c r="C69" s="54" t="s">
        <v>1270</v>
      </c>
      <c r="D69" s="6" t="s">
        <v>649</v>
      </c>
      <c r="E69" s="8" t="s">
        <v>650</v>
      </c>
      <c r="F69" s="10"/>
      <c r="G69" s="50">
        <v>254</v>
      </c>
      <c r="H69" s="50"/>
      <c r="I69" s="51"/>
      <c r="J69" s="51"/>
      <c r="K69" s="51"/>
      <c r="L69" s="52">
        <v>42139</v>
      </c>
      <c r="M69" s="6" t="s">
        <v>381</v>
      </c>
      <c r="N69" s="1" t="s">
        <v>279</v>
      </c>
    </row>
    <row r="70" spans="1:14" x14ac:dyDescent="0.2">
      <c r="A70" s="101"/>
      <c r="B70" s="19"/>
      <c r="C70" s="20" t="s">
        <v>522</v>
      </c>
      <c r="D70" s="21"/>
      <c r="E70" s="30"/>
      <c r="F70" s="19"/>
      <c r="G70" s="22">
        <f>SUM(G1:G62)</f>
        <v>14028.929999999998</v>
      </c>
      <c r="H70" s="22"/>
      <c r="I70" s="23">
        <f>SUM(I1:I62)</f>
        <v>37802714.270000003</v>
      </c>
      <c r="J70" s="23">
        <f>SUM(J1:J62)</f>
        <v>26957149.711704854</v>
      </c>
      <c r="K70" s="23">
        <f>SUM(K1:K62)</f>
        <v>70987202.869999975</v>
      </c>
      <c r="L70" s="24"/>
      <c r="M70" s="19"/>
      <c r="N70" s="30"/>
    </row>
    <row r="72" spans="1:14" x14ac:dyDescent="0.2">
      <c r="I72" s="48"/>
    </row>
    <row r="403" spans="3:7" ht="60.75" customHeight="1" x14ac:dyDescent="0.2"/>
    <row r="404" spans="3:7" ht="60" customHeight="1" x14ac:dyDescent="0.2"/>
    <row r="405" spans="3:7" ht="60" customHeight="1" x14ac:dyDescent="0.2"/>
    <row r="406" spans="3:7" ht="60" customHeight="1" x14ac:dyDescent="0.2"/>
    <row r="415" spans="3:7" x14ac:dyDescent="0.2">
      <c r="C415" s="38"/>
      <c r="F415" s="39"/>
      <c r="G415" s="40"/>
    </row>
    <row r="416" spans="3:7" x14ac:dyDescent="0.2">
      <c r="C416" s="38"/>
      <c r="F416" s="39"/>
      <c r="G416" s="40"/>
    </row>
    <row r="417" spans="3:7" x14ac:dyDescent="0.2">
      <c r="C417" s="38"/>
      <c r="F417" s="39"/>
      <c r="G417" s="40"/>
    </row>
    <row r="418" spans="3:7" x14ac:dyDescent="0.2">
      <c r="C418" s="38"/>
      <c r="F418" s="39"/>
      <c r="G418" s="40"/>
    </row>
  </sheetData>
  <mergeCells count="1">
    <mergeCell ref="A2:N2"/>
  </mergeCells>
  <phoneticPr fontId="1" type="noConversion"/>
  <pageMargins left="0.19685039370078741" right="0.19685039370078741" top="0.59055118110236227" bottom="0.59055118110236227" header="0.51181102362204722" footer="0.51181102362204722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4"/>
  <sheetViews>
    <sheetView view="pageBreakPreview" zoomScale="115" zoomScaleNormal="145" zoomScaleSheetLayoutView="115" workbookViewId="0">
      <pane ySplit="1" topLeftCell="A200" activePane="bottomLeft" state="frozen"/>
      <selection activeCell="D4" sqref="D4"/>
      <selection pane="bottomLeft" activeCell="C12" sqref="C12"/>
    </sheetView>
  </sheetViews>
  <sheetFormatPr defaultRowHeight="12.75" x14ac:dyDescent="0.2"/>
  <cols>
    <col min="1" max="1" width="5.5703125" style="11" customWidth="1"/>
    <col min="2" max="2" width="9.42578125" style="17" customWidth="1"/>
    <col min="3" max="3" width="12" style="17" customWidth="1"/>
    <col min="4" max="4" width="11.5703125" style="11" customWidth="1"/>
    <col min="5" max="5" width="23.7109375" style="11" customWidth="1"/>
    <col min="6" max="6" width="15" style="11" customWidth="1"/>
    <col min="7" max="7" width="11.42578125" style="11" customWidth="1"/>
    <col min="8" max="8" width="17" style="11" customWidth="1"/>
    <col min="9" max="9" width="12" style="11" customWidth="1"/>
    <col min="10" max="10" width="31.28515625" style="11" customWidth="1"/>
    <col min="11" max="11" width="20.85546875" style="11" customWidth="1"/>
    <col min="12" max="16384" width="9.140625" style="11"/>
  </cols>
  <sheetData>
    <row r="1" spans="1:11" ht="78.75" x14ac:dyDescent="0.2">
      <c r="A1" s="8" t="s">
        <v>1378</v>
      </c>
      <c r="B1" s="8" t="s">
        <v>1379</v>
      </c>
      <c r="C1" s="8" t="s">
        <v>188</v>
      </c>
      <c r="D1" s="8" t="s">
        <v>443</v>
      </c>
      <c r="E1" s="8" t="s">
        <v>438</v>
      </c>
      <c r="F1" s="8" t="s">
        <v>153</v>
      </c>
      <c r="G1" s="8" t="s">
        <v>1164</v>
      </c>
      <c r="H1" s="9" t="s">
        <v>441</v>
      </c>
      <c r="I1" s="8" t="s">
        <v>154</v>
      </c>
      <c r="J1" s="8" t="s">
        <v>151</v>
      </c>
      <c r="K1" s="8" t="s">
        <v>152</v>
      </c>
    </row>
    <row r="2" spans="1:11" ht="15.75" x14ac:dyDescent="0.2">
      <c r="A2" s="125" t="s">
        <v>391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33.75" x14ac:dyDescent="0.2">
      <c r="A3" s="10">
        <v>1</v>
      </c>
      <c r="B3" s="87">
        <v>79050092</v>
      </c>
      <c r="C3" s="8" t="s">
        <v>1627</v>
      </c>
      <c r="D3" s="6" t="s">
        <v>249</v>
      </c>
      <c r="E3" s="8" t="s">
        <v>538</v>
      </c>
      <c r="F3" s="10" t="s">
        <v>1027</v>
      </c>
      <c r="G3" s="50">
        <v>15600</v>
      </c>
      <c r="H3" s="51">
        <v>230100</v>
      </c>
      <c r="I3" s="52">
        <v>38792</v>
      </c>
      <c r="J3" s="6" t="s">
        <v>1406</v>
      </c>
      <c r="K3" s="8" t="s">
        <v>618</v>
      </c>
    </row>
    <row r="4" spans="1:11" ht="33.75" x14ac:dyDescent="0.2">
      <c r="A4" s="10">
        <f>A3+1</f>
        <v>2</v>
      </c>
      <c r="B4" s="87">
        <f>B3+1</f>
        <v>79050093</v>
      </c>
      <c r="C4" s="8" t="s">
        <v>1627</v>
      </c>
      <c r="D4" s="6" t="s">
        <v>249</v>
      </c>
      <c r="E4" s="8" t="s">
        <v>537</v>
      </c>
      <c r="F4" s="10" t="s">
        <v>667</v>
      </c>
      <c r="G4" s="50">
        <v>982</v>
      </c>
      <c r="H4" s="51">
        <v>61748.160000000003</v>
      </c>
      <c r="I4" s="52">
        <v>38855</v>
      </c>
      <c r="J4" s="6" t="s">
        <v>812</v>
      </c>
      <c r="K4" s="8" t="s">
        <v>618</v>
      </c>
    </row>
    <row r="5" spans="1:11" ht="33.75" x14ac:dyDescent="0.2">
      <c r="A5" s="10">
        <f t="shared" ref="A5:A68" si="0">A4+1</f>
        <v>3</v>
      </c>
      <c r="B5" s="87">
        <f>B4+1</f>
        <v>79050094</v>
      </c>
      <c r="C5" s="8" t="s">
        <v>1627</v>
      </c>
      <c r="D5" s="6" t="s">
        <v>249</v>
      </c>
      <c r="E5" s="8" t="s">
        <v>932</v>
      </c>
      <c r="F5" s="10" t="s">
        <v>1064</v>
      </c>
      <c r="G5" s="50">
        <v>746</v>
      </c>
      <c r="H5" s="51">
        <v>46908.480000000003</v>
      </c>
      <c r="I5" s="52">
        <v>38855</v>
      </c>
      <c r="J5" s="6" t="s">
        <v>189</v>
      </c>
      <c r="K5" s="8" t="s">
        <v>58</v>
      </c>
    </row>
    <row r="6" spans="1:11" ht="33.75" x14ac:dyDescent="0.2">
      <c r="A6" s="10">
        <f t="shared" si="0"/>
        <v>4</v>
      </c>
      <c r="B6" s="87">
        <f>B5+1</f>
        <v>79050095</v>
      </c>
      <c r="C6" s="8" t="s">
        <v>1627</v>
      </c>
      <c r="D6" s="6" t="s">
        <v>249</v>
      </c>
      <c r="E6" s="8" t="s">
        <v>933</v>
      </c>
      <c r="F6" s="10" t="s">
        <v>1091</v>
      </c>
      <c r="G6" s="50">
        <v>1043</v>
      </c>
      <c r="H6" s="51">
        <v>65583.839999999997</v>
      </c>
      <c r="I6" s="52">
        <v>38855</v>
      </c>
      <c r="J6" s="6" t="s">
        <v>1310</v>
      </c>
      <c r="K6" s="8" t="s">
        <v>618</v>
      </c>
    </row>
    <row r="7" spans="1:11" ht="33.75" x14ac:dyDescent="0.2">
      <c r="A7" s="10">
        <f t="shared" si="0"/>
        <v>5</v>
      </c>
      <c r="B7" s="87">
        <v>79050098</v>
      </c>
      <c r="C7" s="8" t="s">
        <v>1627</v>
      </c>
      <c r="D7" s="6" t="s">
        <v>249</v>
      </c>
      <c r="E7" s="8" t="s">
        <v>1375</v>
      </c>
      <c r="F7" s="10" t="s">
        <v>1028</v>
      </c>
      <c r="G7" s="50">
        <v>2800</v>
      </c>
      <c r="H7" s="51">
        <v>41300</v>
      </c>
      <c r="I7" s="52">
        <v>38877</v>
      </c>
      <c r="J7" s="6" t="s">
        <v>1673</v>
      </c>
      <c r="K7" s="8" t="s">
        <v>618</v>
      </c>
    </row>
    <row r="8" spans="1:11" ht="33.75" x14ac:dyDescent="0.2">
      <c r="A8" s="10">
        <f t="shared" si="0"/>
        <v>6</v>
      </c>
      <c r="B8" s="87">
        <f t="shared" ref="B8:B16" si="1">B7+1</f>
        <v>79050099</v>
      </c>
      <c r="C8" s="8" t="s">
        <v>1627</v>
      </c>
      <c r="D8" s="6" t="s">
        <v>249</v>
      </c>
      <c r="E8" s="8" t="s">
        <v>309</v>
      </c>
      <c r="F8" s="10" t="s">
        <v>688</v>
      </c>
      <c r="G8" s="50">
        <v>810</v>
      </c>
      <c r="H8" s="51">
        <v>62029.8</v>
      </c>
      <c r="I8" s="52">
        <v>39242</v>
      </c>
      <c r="J8" s="6" t="s">
        <v>220</v>
      </c>
      <c r="K8" s="8" t="s">
        <v>618</v>
      </c>
    </row>
    <row r="9" spans="1:11" ht="33.75" x14ac:dyDescent="0.2">
      <c r="A9" s="10">
        <f t="shared" si="0"/>
        <v>7</v>
      </c>
      <c r="B9" s="87">
        <f t="shared" si="1"/>
        <v>79050100</v>
      </c>
      <c r="C9" s="8" t="s">
        <v>1627</v>
      </c>
      <c r="D9" s="6" t="s">
        <v>249</v>
      </c>
      <c r="E9" s="8" t="s">
        <v>1233</v>
      </c>
      <c r="F9" s="10" t="s">
        <v>976</v>
      </c>
      <c r="G9" s="50">
        <v>4141</v>
      </c>
      <c r="H9" s="51">
        <v>317117.78000000003</v>
      </c>
      <c r="I9" s="52">
        <v>39242</v>
      </c>
      <c r="J9" s="6" t="s">
        <v>756</v>
      </c>
      <c r="K9" s="8" t="s">
        <v>618</v>
      </c>
    </row>
    <row r="10" spans="1:11" ht="45" x14ac:dyDescent="0.2">
      <c r="A10" s="10">
        <f t="shared" si="0"/>
        <v>8</v>
      </c>
      <c r="B10" s="87">
        <f t="shared" si="1"/>
        <v>79050101</v>
      </c>
      <c r="C10" s="8" t="s">
        <v>1627</v>
      </c>
      <c r="D10" s="6" t="s">
        <v>249</v>
      </c>
      <c r="E10" s="8" t="s">
        <v>545</v>
      </c>
      <c r="F10" s="10" t="s">
        <v>671</v>
      </c>
      <c r="G10" s="50">
        <v>7391</v>
      </c>
      <c r="H10" s="51">
        <v>566002.78</v>
      </c>
      <c r="I10" s="52">
        <v>39370</v>
      </c>
      <c r="J10" s="6" t="s">
        <v>752</v>
      </c>
      <c r="K10" s="8" t="s">
        <v>270</v>
      </c>
    </row>
    <row r="11" spans="1:11" ht="45" x14ac:dyDescent="0.2">
      <c r="A11" s="10">
        <f t="shared" si="0"/>
        <v>9</v>
      </c>
      <c r="B11" s="87">
        <f t="shared" si="1"/>
        <v>79050102</v>
      </c>
      <c r="C11" s="8" t="s">
        <v>1627</v>
      </c>
      <c r="D11" s="6" t="s">
        <v>249</v>
      </c>
      <c r="E11" s="8" t="s">
        <v>1437</v>
      </c>
      <c r="F11" s="10" t="s">
        <v>687</v>
      </c>
      <c r="G11" s="50">
        <v>2919</v>
      </c>
      <c r="H11" s="51">
        <v>223537.02</v>
      </c>
      <c r="I11" s="52">
        <v>39370</v>
      </c>
      <c r="J11" s="6" t="s">
        <v>753</v>
      </c>
      <c r="K11" s="8" t="s">
        <v>271</v>
      </c>
    </row>
    <row r="12" spans="1:11" ht="45" x14ac:dyDescent="0.2">
      <c r="A12" s="10">
        <f t="shared" si="0"/>
        <v>10</v>
      </c>
      <c r="B12" s="87">
        <f t="shared" si="1"/>
        <v>79050103</v>
      </c>
      <c r="C12" s="8" t="s">
        <v>1627</v>
      </c>
      <c r="D12" s="6" t="s">
        <v>249</v>
      </c>
      <c r="E12" s="8" t="s">
        <v>935</v>
      </c>
      <c r="F12" s="10" t="s">
        <v>700</v>
      </c>
      <c r="G12" s="50">
        <v>5224</v>
      </c>
      <c r="H12" s="51">
        <v>400053.92</v>
      </c>
      <c r="I12" s="52">
        <v>39370</v>
      </c>
      <c r="J12" s="6" t="s">
        <v>1238</v>
      </c>
      <c r="K12" s="8" t="s">
        <v>1125</v>
      </c>
    </row>
    <row r="13" spans="1:11" ht="33.75" x14ac:dyDescent="0.2">
      <c r="A13" s="10">
        <f t="shared" si="0"/>
        <v>11</v>
      </c>
      <c r="B13" s="87">
        <f t="shared" si="1"/>
        <v>79050104</v>
      </c>
      <c r="C13" s="8" t="s">
        <v>1627</v>
      </c>
      <c r="D13" s="6" t="s">
        <v>249</v>
      </c>
      <c r="E13" s="8" t="s">
        <v>1376</v>
      </c>
      <c r="F13" s="10" t="s">
        <v>672</v>
      </c>
      <c r="G13" s="50">
        <v>3518</v>
      </c>
      <c r="H13" s="51">
        <v>53332.88</v>
      </c>
      <c r="I13" s="52">
        <v>39370</v>
      </c>
      <c r="J13" s="6" t="s">
        <v>637</v>
      </c>
      <c r="K13" s="8" t="s">
        <v>618</v>
      </c>
    </row>
    <row r="14" spans="1:11" ht="45" x14ac:dyDescent="0.2">
      <c r="A14" s="10">
        <f t="shared" si="0"/>
        <v>12</v>
      </c>
      <c r="B14" s="87">
        <f t="shared" si="1"/>
        <v>79050105</v>
      </c>
      <c r="C14" s="8" t="s">
        <v>1627</v>
      </c>
      <c r="D14" s="6" t="s">
        <v>249</v>
      </c>
      <c r="E14" s="8" t="s">
        <v>1377</v>
      </c>
      <c r="F14" s="10" t="s">
        <v>1098</v>
      </c>
      <c r="G14" s="50">
        <v>27815</v>
      </c>
      <c r="H14" s="51">
        <v>568538.6</v>
      </c>
      <c r="I14" s="52">
        <v>39370</v>
      </c>
      <c r="J14" s="6" t="s">
        <v>191</v>
      </c>
      <c r="K14" s="8" t="s">
        <v>1126</v>
      </c>
    </row>
    <row r="15" spans="1:11" ht="33.75" x14ac:dyDescent="0.2">
      <c r="A15" s="10">
        <f t="shared" si="0"/>
        <v>13</v>
      </c>
      <c r="B15" s="87">
        <f t="shared" si="1"/>
        <v>79050106</v>
      </c>
      <c r="C15" s="8" t="s">
        <v>1627</v>
      </c>
      <c r="D15" s="6" t="s">
        <v>948</v>
      </c>
      <c r="E15" s="8" t="s">
        <v>300</v>
      </c>
      <c r="F15" s="10" t="s">
        <v>699</v>
      </c>
      <c r="G15" s="50">
        <v>413</v>
      </c>
      <c r="H15" s="51">
        <v>16639.77</v>
      </c>
      <c r="I15" s="52">
        <v>39419</v>
      </c>
      <c r="J15" s="6" t="s">
        <v>949</v>
      </c>
      <c r="K15" s="8" t="s">
        <v>618</v>
      </c>
    </row>
    <row r="16" spans="1:11" ht="45" x14ac:dyDescent="0.2">
      <c r="A16" s="10">
        <f t="shared" si="0"/>
        <v>14</v>
      </c>
      <c r="B16" s="87">
        <f t="shared" si="1"/>
        <v>79050107</v>
      </c>
      <c r="C16" s="8" t="s">
        <v>1627</v>
      </c>
      <c r="D16" s="6" t="s">
        <v>948</v>
      </c>
      <c r="E16" s="8" t="s">
        <v>577</v>
      </c>
      <c r="F16" s="10" t="s">
        <v>1062</v>
      </c>
      <c r="G16" s="50">
        <v>12606</v>
      </c>
      <c r="H16" s="51">
        <v>507895.74</v>
      </c>
      <c r="I16" s="52">
        <v>39477</v>
      </c>
      <c r="J16" s="6" t="s">
        <v>1250</v>
      </c>
      <c r="K16" s="8" t="s">
        <v>1063</v>
      </c>
    </row>
    <row r="17" spans="1:11" ht="33.75" x14ac:dyDescent="0.2">
      <c r="A17" s="10">
        <f t="shared" si="0"/>
        <v>15</v>
      </c>
      <c r="B17" s="87">
        <v>79050519</v>
      </c>
      <c r="C17" s="8" t="s">
        <v>1627</v>
      </c>
      <c r="D17" s="6" t="s">
        <v>948</v>
      </c>
      <c r="E17" s="8" t="s">
        <v>924</v>
      </c>
      <c r="F17" s="10" t="s">
        <v>685</v>
      </c>
      <c r="G17" s="50">
        <v>3395</v>
      </c>
      <c r="H17" s="51">
        <v>451263.4</v>
      </c>
      <c r="I17" s="52">
        <v>39477</v>
      </c>
      <c r="J17" s="6" t="s">
        <v>1250</v>
      </c>
      <c r="K17" s="8" t="s">
        <v>618</v>
      </c>
    </row>
    <row r="18" spans="1:11" ht="33.75" x14ac:dyDescent="0.2">
      <c r="A18" s="10">
        <f t="shared" si="0"/>
        <v>16</v>
      </c>
      <c r="B18" s="87">
        <v>79050520</v>
      </c>
      <c r="C18" s="8" t="s">
        <v>1627</v>
      </c>
      <c r="D18" s="6" t="s">
        <v>948</v>
      </c>
      <c r="E18" s="8" t="s">
        <v>1057</v>
      </c>
      <c r="F18" s="10" t="s">
        <v>974</v>
      </c>
      <c r="G18" s="88">
        <v>1611</v>
      </c>
      <c r="H18" s="88">
        <v>214134.12</v>
      </c>
      <c r="I18" s="52">
        <v>39477</v>
      </c>
      <c r="J18" s="6" t="s">
        <v>432</v>
      </c>
      <c r="K18" s="8" t="s">
        <v>618</v>
      </c>
    </row>
    <row r="19" spans="1:11" ht="33.75" x14ac:dyDescent="0.2">
      <c r="A19" s="10">
        <f t="shared" si="0"/>
        <v>17</v>
      </c>
      <c r="B19" s="87">
        <v>79050521</v>
      </c>
      <c r="C19" s="8" t="s">
        <v>1627</v>
      </c>
      <c r="D19" s="6" t="s">
        <v>948</v>
      </c>
      <c r="E19" s="8" t="s">
        <v>842</v>
      </c>
      <c r="F19" s="10" t="s">
        <v>870</v>
      </c>
      <c r="G19" s="50">
        <v>2250</v>
      </c>
      <c r="H19" s="51">
        <v>299070</v>
      </c>
      <c r="I19" s="52">
        <v>39478</v>
      </c>
      <c r="J19" s="6" t="s">
        <v>843</v>
      </c>
      <c r="K19" s="8" t="s">
        <v>618</v>
      </c>
    </row>
    <row r="20" spans="1:11" ht="33.75" x14ac:dyDescent="0.2">
      <c r="A20" s="10">
        <f t="shared" si="0"/>
        <v>18</v>
      </c>
      <c r="B20" s="87">
        <v>79050522</v>
      </c>
      <c r="C20" s="8" t="s">
        <v>1627</v>
      </c>
      <c r="D20" s="6" t="s">
        <v>948</v>
      </c>
      <c r="E20" s="8" t="s">
        <v>844</v>
      </c>
      <c r="F20" s="10" t="s">
        <v>975</v>
      </c>
      <c r="G20" s="50">
        <v>2491</v>
      </c>
      <c r="H20" s="51">
        <v>331103.71999999997</v>
      </c>
      <c r="I20" s="52">
        <v>39478</v>
      </c>
      <c r="J20" s="6" t="s">
        <v>1754</v>
      </c>
      <c r="K20" s="8" t="s">
        <v>618</v>
      </c>
    </row>
    <row r="21" spans="1:11" ht="33.75" x14ac:dyDescent="0.2">
      <c r="A21" s="10">
        <f t="shared" si="0"/>
        <v>19</v>
      </c>
      <c r="B21" s="87">
        <v>79050523</v>
      </c>
      <c r="C21" s="8" t="s">
        <v>1627</v>
      </c>
      <c r="D21" s="6" t="s">
        <v>948</v>
      </c>
      <c r="E21" s="8" t="s">
        <v>840</v>
      </c>
      <c r="F21" s="10" t="s">
        <v>686</v>
      </c>
      <c r="G21" s="50">
        <v>1726</v>
      </c>
      <c r="H21" s="51">
        <v>229419.92</v>
      </c>
      <c r="I21" s="52">
        <v>39478</v>
      </c>
      <c r="J21" s="6" t="s">
        <v>841</v>
      </c>
      <c r="K21" s="8" t="s">
        <v>618</v>
      </c>
    </row>
    <row r="22" spans="1:11" ht="33.75" x14ac:dyDescent="0.2">
      <c r="A22" s="10">
        <f t="shared" si="0"/>
        <v>20</v>
      </c>
      <c r="B22" s="87">
        <v>79050524</v>
      </c>
      <c r="C22" s="8" t="s">
        <v>1627</v>
      </c>
      <c r="D22" s="6" t="s">
        <v>948</v>
      </c>
      <c r="E22" s="8" t="s">
        <v>132</v>
      </c>
      <c r="F22" s="10" t="s">
        <v>670</v>
      </c>
      <c r="G22" s="50">
        <v>1614</v>
      </c>
      <c r="H22" s="51">
        <v>214532.88</v>
      </c>
      <c r="I22" s="52">
        <v>39478</v>
      </c>
      <c r="J22" s="6" t="s">
        <v>133</v>
      </c>
      <c r="K22" s="8" t="s">
        <v>618</v>
      </c>
    </row>
    <row r="23" spans="1:11" ht="33.75" x14ac:dyDescent="0.2">
      <c r="A23" s="10">
        <f t="shared" si="0"/>
        <v>21</v>
      </c>
      <c r="B23" s="87">
        <v>79050525</v>
      </c>
      <c r="C23" s="8" t="s">
        <v>1627</v>
      </c>
      <c r="D23" s="6" t="s">
        <v>948</v>
      </c>
      <c r="E23" s="55" t="s">
        <v>952</v>
      </c>
      <c r="F23" s="89" t="s">
        <v>1101</v>
      </c>
      <c r="G23" s="88">
        <v>3345</v>
      </c>
      <c r="H23" s="88">
        <v>444617.4</v>
      </c>
      <c r="I23" s="52">
        <v>39477</v>
      </c>
      <c r="J23" s="6" t="s">
        <v>131</v>
      </c>
      <c r="K23" s="8" t="s">
        <v>618</v>
      </c>
    </row>
    <row r="24" spans="1:11" ht="33.75" x14ac:dyDescent="0.2">
      <c r="A24" s="10">
        <f t="shared" si="0"/>
        <v>22</v>
      </c>
      <c r="B24" s="87">
        <v>79050526</v>
      </c>
      <c r="C24" s="8" t="s">
        <v>1627</v>
      </c>
      <c r="D24" s="6" t="s">
        <v>948</v>
      </c>
      <c r="E24" s="55" t="s">
        <v>136</v>
      </c>
      <c r="F24" s="89" t="s">
        <v>335</v>
      </c>
      <c r="G24" s="88">
        <v>3939</v>
      </c>
      <c r="H24" s="88">
        <v>523571.88</v>
      </c>
      <c r="I24" s="52">
        <v>39478</v>
      </c>
      <c r="J24" s="6" t="s">
        <v>137</v>
      </c>
      <c r="K24" s="8" t="s">
        <v>618</v>
      </c>
    </row>
    <row r="25" spans="1:11" ht="33.75" x14ac:dyDescent="0.2">
      <c r="A25" s="10">
        <f t="shared" si="0"/>
        <v>23</v>
      </c>
      <c r="B25" s="87">
        <v>79050527</v>
      </c>
      <c r="C25" s="8" t="s">
        <v>1627</v>
      </c>
      <c r="D25" s="6" t="s">
        <v>948</v>
      </c>
      <c r="E25" s="8" t="s">
        <v>1757</v>
      </c>
      <c r="F25" s="10" t="s">
        <v>1108</v>
      </c>
      <c r="G25" s="50">
        <v>3638</v>
      </c>
      <c r="H25" s="51">
        <v>483562.96</v>
      </c>
      <c r="I25" s="52">
        <v>39478</v>
      </c>
      <c r="J25" s="6" t="s">
        <v>1758</v>
      </c>
      <c r="K25" s="8" t="s">
        <v>618</v>
      </c>
    </row>
    <row r="26" spans="1:11" ht="33.75" x14ac:dyDescent="0.2">
      <c r="A26" s="10">
        <f t="shared" si="0"/>
        <v>24</v>
      </c>
      <c r="B26" s="87">
        <v>79050528</v>
      </c>
      <c r="C26" s="8" t="s">
        <v>1627</v>
      </c>
      <c r="D26" s="6" t="s">
        <v>948</v>
      </c>
      <c r="E26" s="8" t="s">
        <v>1755</v>
      </c>
      <c r="F26" s="10" t="s">
        <v>1109</v>
      </c>
      <c r="G26" s="50">
        <v>1958</v>
      </c>
      <c r="H26" s="51">
        <v>260257.36</v>
      </c>
      <c r="I26" s="52">
        <v>39478</v>
      </c>
      <c r="J26" s="6" t="s">
        <v>1756</v>
      </c>
      <c r="K26" s="8" t="s">
        <v>618</v>
      </c>
    </row>
    <row r="27" spans="1:11" ht="33.75" x14ac:dyDescent="0.2">
      <c r="A27" s="10">
        <f t="shared" si="0"/>
        <v>25</v>
      </c>
      <c r="B27" s="87">
        <v>79050529</v>
      </c>
      <c r="C27" s="8" t="s">
        <v>1627</v>
      </c>
      <c r="D27" s="6" t="s">
        <v>948</v>
      </c>
      <c r="E27" s="8" t="s">
        <v>433</v>
      </c>
      <c r="F27" s="10" t="s">
        <v>434</v>
      </c>
      <c r="G27" s="50">
        <v>2332</v>
      </c>
      <c r="H27" s="51">
        <v>309969.44</v>
      </c>
      <c r="I27" s="52">
        <v>39606</v>
      </c>
      <c r="J27" s="6" t="s">
        <v>435</v>
      </c>
      <c r="K27" s="8" t="s">
        <v>618</v>
      </c>
    </row>
    <row r="28" spans="1:11" ht="33.75" x14ac:dyDescent="0.2">
      <c r="A28" s="10">
        <f t="shared" si="0"/>
        <v>26</v>
      </c>
      <c r="B28" s="87">
        <v>79050530</v>
      </c>
      <c r="C28" s="8" t="s">
        <v>1627</v>
      </c>
      <c r="D28" s="6" t="s">
        <v>948</v>
      </c>
      <c r="E28" s="8" t="s">
        <v>436</v>
      </c>
      <c r="F28" s="10" t="s">
        <v>669</v>
      </c>
      <c r="G28" s="50">
        <v>4341</v>
      </c>
      <c r="H28" s="51">
        <v>577005.72</v>
      </c>
      <c r="I28" s="52">
        <v>39485</v>
      </c>
      <c r="J28" s="6" t="s">
        <v>437</v>
      </c>
      <c r="K28" s="8" t="s">
        <v>618</v>
      </c>
    </row>
    <row r="29" spans="1:11" ht="33.75" x14ac:dyDescent="0.2">
      <c r="A29" s="10">
        <f t="shared" si="0"/>
        <v>27</v>
      </c>
      <c r="B29" s="87">
        <v>79050531</v>
      </c>
      <c r="C29" s="8" t="s">
        <v>1627</v>
      </c>
      <c r="D29" s="6" t="s">
        <v>948</v>
      </c>
      <c r="E29" s="8" t="s">
        <v>134</v>
      </c>
      <c r="F29" s="10" t="s">
        <v>334</v>
      </c>
      <c r="G29" s="50">
        <v>1877</v>
      </c>
      <c r="H29" s="51">
        <v>249490.84</v>
      </c>
      <c r="I29" s="52">
        <v>39477</v>
      </c>
      <c r="J29" s="6" t="s">
        <v>135</v>
      </c>
      <c r="K29" s="8" t="s">
        <v>618</v>
      </c>
    </row>
    <row r="30" spans="1:11" ht="45" x14ac:dyDescent="0.2">
      <c r="A30" s="10">
        <f t="shared" si="0"/>
        <v>28</v>
      </c>
      <c r="B30" s="87">
        <f>B16+1</f>
        <v>79050108</v>
      </c>
      <c r="C30" s="8" t="s">
        <v>1627</v>
      </c>
      <c r="D30" s="6" t="s">
        <v>948</v>
      </c>
      <c r="E30" s="8" t="s">
        <v>59</v>
      </c>
      <c r="F30" s="10" t="s">
        <v>1102</v>
      </c>
      <c r="G30" s="50">
        <v>7661</v>
      </c>
      <c r="H30" s="51">
        <v>115298.05</v>
      </c>
      <c r="I30" s="52">
        <v>39485</v>
      </c>
      <c r="J30" s="6" t="s">
        <v>880</v>
      </c>
      <c r="K30" s="8" t="s">
        <v>1127</v>
      </c>
    </row>
    <row r="31" spans="1:11" ht="33.75" x14ac:dyDescent="0.2">
      <c r="A31" s="10">
        <f t="shared" si="0"/>
        <v>29</v>
      </c>
      <c r="B31" s="87">
        <v>79050532</v>
      </c>
      <c r="C31" s="8" t="s">
        <v>1627</v>
      </c>
      <c r="D31" s="6" t="s">
        <v>948</v>
      </c>
      <c r="E31" s="8" t="s">
        <v>578</v>
      </c>
      <c r="F31" s="10" t="s">
        <v>138</v>
      </c>
      <c r="G31" s="50">
        <v>2086</v>
      </c>
      <c r="H31" s="51">
        <v>54507.18</v>
      </c>
      <c r="I31" s="52">
        <v>39568</v>
      </c>
      <c r="J31" s="6" t="s">
        <v>1252</v>
      </c>
      <c r="K31" s="8" t="s">
        <v>618</v>
      </c>
    </row>
    <row r="32" spans="1:11" ht="45" x14ac:dyDescent="0.2">
      <c r="A32" s="10">
        <f t="shared" si="0"/>
        <v>30</v>
      </c>
      <c r="B32" s="87">
        <f>79050109+1</f>
        <v>79050110</v>
      </c>
      <c r="C32" s="8" t="s">
        <v>1627</v>
      </c>
      <c r="D32" s="6" t="s">
        <v>948</v>
      </c>
      <c r="E32" s="8" t="s">
        <v>60</v>
      </c>
      <c r="F32" s="10" t="s">
        <v>926</v>
      </c>
      <c r="G32" s="50">
        <v>13998</v>
      </c>
      <c r="H32" s="51">
        <v>273520.92</v>
      </c>
      <c r="I32" s="52">
        <v>39510</v>
      </c>
      <c r="J32" s="6" t="s">
        <v>1004</v>
      </c>
      <c r="K32" s="8" t="s">
        <v>1128</v>
      </c>
    </row>
    <row r="33" spans="1:11" ht="45" x14ac:dyDescent="0.2">
      <c r="A33" s="10">
        <f t="shared" si="0"/>
        <v>31</v>
      </c>
      <c r="B33" s="87">
        <f>B32+1</f>
        <v>79050111</v>
      </c>
      <c r="C33" s="8" t="s">
        <v>1627</v>
      </c>
      <c r="D33" s="6" t="s">
        <v>948</v>
      </c>
      <c r="E33" s="8" t="s">
        <v>581</v>
      </c>
      <c r="F33" s="10" t="s">
        <v>1129</v>
      </c>
      <c r="G33" s="50">
        <v>5443</v>
      </c>
      <c r="H33" s="51">
        <v>122576.36</v>
      </c>
      <c r="I33" s="52">
        <v>39510</v>
      </c>
      <c r="J33" s="6" t="s">
        <v>237</v>
      </c>
      <c r="K33" s="8" t="s">
        <v>653</v>
      </c>
    </row>
    <row r="34" spans="1:11" ht="33.75" x14ac:dyDescent="0.2">
      <c r="A34" s="10">
        <f t="shared" si="0"/>
        <v>32</v>
      </c>
      <c r="B34" s="87">
        <v>79050533</v>
      </c>
      <c r="C34" s="8" t="s">
        <v>1627</v>
      </c>
      <c r="D34" s="6" t="s">
        <v>948</v>
      </c>
      <c r="E34" s="8" t="s">
        <v>1455</v>
      </c>
      <c r="F34" s="10" t="s">
        <v>951</v>
      </c>
      <c r="G34" s="50">
        <v>3463</v>
      </c>
      <c r="H34" s="51">
        <v>64030.87</v>
      </c>
      <c r="I34" s="52">
        <v>39477</v>
      </c>
      <c r="J34" s="6" t="s">
        <v>950</v>
      </c>
      <c r="K34" s="8" t="s">
        <v>618</v>
      </c>
    </row>
    <row r="35" spans="1:11" ht="45" x14ac:dyDescent="0.2">
      <c r="A35" s="10">
        <f t="shared" si="0"/>
        <v>33</v>
      </c>
      <c r="B35" s="87">
        <f>B33+1</f>
        <v>79050112</v>
      </c>
      <c r="C35" s="8" t="s">
        <v>1627</v>
      </c>
      <c r="D35" s="6" t="s">
        <v>948</v>
      </c>
      <c r="E35" s="8" t="s">
        <v>580</v>
      </c>
      <c r="F35" s="10" t="s">
        <v>925</v>
      </c>
      <c r="G35" s="50">
        <v>10805</v>
      </c>
      <c r="H35" s="51">
        <v>827446.9</v>
      </c>
      <c r="I35" s="52">
        <v>39511</v>
      </c>
      <c r="J35" s="6" t="s">
        <v>238</v>
      </c>
      <c r="K35" s="8" t="s">
        <v>339</v>
      </c>
    </row>
    <row r="36" spans="1:11" ht="45" x14ac:dyDescent="0.2">
      <c r="A36" s="10">
        <f t="shared" si="0"/>
        <v>34</v>
      </c>
      <c r="B36" s="87">
        <f>B35+1</f>
        <v>79050113</v>
      </c>
      <c r="C36" s="8" t="s">
        <v>1627</v>
      </c>
      <c r="D36" s="6" t="s">
        <v>948</v>
      </c>
      <c r="E36" s="8" t="s">
        <v>1456</v>
      </c>
      <c r="F36" s="10" t="s">
        <v>927</v>
      </c>
      <c r="G36" s="50">
        <v>16524</v>
      </c>
      <c r="H36" s="51">
        <v>1265407.92</v>
      </c>
      <c r="I36" s="52">
        <v>39511</v>
      </c>
      <c r="J36" s="6" t="s">
        <v>1620</v>
      </c>
      <c r="K36" s="8" t="s">
        <v>272</v>
      </c>
    </row>
    <row r="37" spans="1:11" ht="45" x14ac:dyDescent="0.2">
      <c r="A37" s="10">
        <f t="shared" si="0"/>
        <v>35</v>
      </c>
      <c r="B37" s="87">
        <f>B36+1</f>
        <v>79050114</v>
      </c>
      <c r="C37" s="8" t="s">
        <v>1627</v>
      </c>
      <c r="D37" s="6" t="s">
        <v>948</v>
      </c>
      <c r="E37" s="8" t="s">
        <v>579</v>
      </c>
      <c r="F37" s="10" t="s">
        <v>1107</v>
      </c>
      <c r="G37" s="50">
        <v>34648</v>
      </c>
      <c r="H37" s="51">
        <v>622278.07999999996</v>
      </c>
      <c r="I37" s="52">
        <v>39514</v>
      </c>
      <c r="J37" s="6" t="s">
        <v>1621</v>
      </c>
      <c r="K37" s="8" t="s">
        <v>273</v>
      </c>
    </row>
    <row r="38" spans="1:11" ht="33.75" x14ac:dyDescent="0.2">
      <c r="A38" s="10">
        <f t="shared" si="0"/>
        <v>36</v>
      </c>
      <c r="B38" s="87">
        <v>79050534</v>
      </c>
      <c r="C38" s="8" t="s">
        <v>1627</v>
      </c>
      <c r="D38" s="6" t="s">
        <v>948</v>
      </c>
      <c r="E38" s="8" t="s">
        <v>1457</v>
      </c>
      <c r="F38" s="10" t="s">
        <v>668</v>
      </c>
      <c r="G38" s="50">
        <v>2307</v>
      </c>
      <c r="H38" s="51">
        <v>71932.259999999995</v>
      </c>
      <c r="I38" s="52">
        <v>39477</v>
      </c>
      <c r="J38" s="6" t="s">
        <v>1250</v>
      </c>
      <c r="K38" s="8" t="s">
        <v>618</v>
      </c>
    </row>
    <row r="39" spans="1:11" ht="33.75" x14ac:dyDescent="0.2">
      <c r="A39" s="10">
        <f t="shared" si="0"/>
        <v>37</v>
      </c>
      <c r="B39" s="87">
        <f>B37+1</f>
        <v>79050115</v>
      </c>
      <c r="C39" s="8" t="s">
        <v>1627</v>
      </c>
      <c r="D39" s="6" t="s">
        <v>948</v>
      </c>
      <c r="E39" s="8" t="s">
        <v>1458</v>
      </c>
      <c r="F39" s="10" t="s">
        <v>702</v>
      </c>
      <c r="G39" s="50">
        <v>5259</v>
      </c>
      <c r="H39" s="51">
        <v>100552.08</v>
      </c>
      <c r="I39" s="52">
        <v>39532</v>
      </c>
      <c r="J39" s="6" t="s">
        <v>82</v>
      </c>
      <c r="K39" s="8" t="s">
        <v>618</v>
      </c>
    </row>
    <row r="40" spans="1:11" ht="45" x14ac:dyDescent="0.2">
      <c r="A40" s="10">
        <f t="shared" si="0"/>
        <v>38</v>
      </c>
      <c r="B40" s="87">
        <f>B39+1</f>
        <v>79050116</v>
      </c>
      <c r="C40" s="8" t="s">
        <v>1627</v>
      </c>
      <c r="D40" s="6" t="s">
        <v>948</v>
      </c>
      <c r="E40" s="8" t="s">
        <v>1459</v>
      </c>
      <c r="F40" s="10" t="s">
        <v>869</v>
      </c>
      <c r="G40" s="50">
        <v>8398</v>
      </c>
      <c r="H40" s="51">
        <v>150828.07999999999</v>
      </c>
      <c r="I40" s="52">
        <v>39605</v>
      </c>
      <c r="J40" s="6" t="s">
        <v>1328</v>
      </c>
      <c r="K40" s="8" t="s">
        <v>822</v>
      </c>
    </row>
    <row r="41" spans="1:11" ht="33.75" x14ac:dyDescent="0.2">
      <c r="A41" s="10">
        <f t="shared" si="0"/>
        <v>39</v>
      </c>
      <c r="B41" s="87">
        <v>79050613</v>
      </c>
      <c r="C41" s="8" t="s">
        <v>1627</v>
      </c>
      <c r="D41" s="6" t="s">
        <v>249</v>
      </c>
      <c r="E41" s="8" t="s">
        <v>821</v>
      </c>
      <c r="F41" s="10" t="s">
        <v>701</v>
      </c>
      <c r="G41" s="50">
        <v>1803</v>
      </c>
      <c r="H41" s="51">
        <v>113372.64</v>
      </c>
      <c r="I41" s="52">
        <v>38855</v>
      </c>
      <c r="J41" s="6" t="s">
        <v>1026</v>
      </c>
      <c r="K41" s="8" t="s">
        <v>618</v>
      </c>
    </row>
    <row r="42" spans="1:11" ht="33.75" x14ac:dyDescent="0.2">
      <c r="A42" s="10">
        <f t="shared" si="0"/>
        <v>40</v>
      </c>
      <c r="B42" s="87">
        <v>79050614</v>
      </c>
      <c r="C42" s="8" t="s">
        <v>1627</v>
      </c>
      <c r="D42" s="6" t="s">
        <v>948</v>
      </c>
      <c r="E42" s="8" t="s">
        <v>1029</v>
      </c>
      <c r="F42" s="10" t="s">
        <v>665</v>
      </c>
      <c r="G42" s="50">
        <v>1203</v>
      </c>
      <c r="H42" s="51">
        <v>18237.48</v>
      </c>
      <c r="I42" s="52">
        <v>39419</v>
      </c>
      <c r="J42" s="6" t="s">
        <v>1211</v>
      </c>
      <c r="K42" s="8" t="s">
        <v>618</v>
      </c>
    </row>
    <row r="43" spans="1:11" ht="33.75" x14ac:dyDescent="0.2">
      <c r="A43" s="10">
        <f t="shared" si="0"/>
        <v>41</v>
      </c>
      <c r="B43" s="87">
        <v>79050615</v>
      </c>
      <c r="C43" s="8" t="s">
        <v>1627</v>
      </c>
      <c r="D43" s="6" t="s">
        <v>948</v>
      </c>
      <c r="E43" s="8" t="s">
        <v>1212</v>
      </c>
      <c r="F43" s="10" t="s">
        <v>682</v>
      </c>
      <c r="G43" s="50">
        <v>347</v>
      </c>
      <c r="H43" s="51">
        <v>3567.16</v>
      </c>
      <c r="I43" s="52">
        <v>39419</v>
      </c>
      <c r="J43" s="6" t="s">
        <v>1213</v>
      </c>
      <c r="K43" s="8" t="s">
        <v>618</v>
      </c>
    </row>
    <row r="44" spans="1:11" ht="33.75" x14ac:dyDescent="0.2">
      <c r="A44" s="10">
        <f t="shared" si="0"/>
        <v>42</v>
      </c>
      <c r="B44" s="87">
        <v>79050616</v>
      </c>
      <c r="C44" s="8" t="s">
        <v>1627</v>
      </c>
      <c r="D44" s="6" t="s">
        <v>948</v>
      </c>
      <c r="E44" s="8" t="s">
        <v>1214</v>
      </c>
      <c r="F44" s="10" t="s">
        <v>666</v>
      </c>
      <c r="G44" s="50">
        <v>702</v>
      </c>
      <c r="H44" s="51">
        <v>6788.34</v>
      </c>
      <c r="I44" s="52">
        <v>39419</v>
      </c>
      <c r="J44" s="6" t="s">
        <v>1244</v>
      </c>
      <c r="K44" s="8" t="s">
        <v>618</v>
      </c>
    </row>
    <row r="45" spans="1:11" ht="33.75" x14ac:dyDescent="0.2">
      <c r="A45" s="10">
        <f t="shared" si="0"/>
        <v>43</v>
      </c>
      <c r="B45" s="87">
        <v>79050617</v>
      </c>
      <c r="C45" s="8" t="s">
        <v>1627</v>
      </c>
      <c r="D45" s="6" t="s">
        <v>249</v>
      </c>
      <c r="E45" s="8" t="s">
        <v>1245</v>
      </c>
      <c r="F45" s="10" t="s">
        <v>684</v>
      </c>
      <c r="G45" s="50">
        <v>1900</v>
      </c>
      <c r="H45" s="51">
        <v>28215</v>
      </c>
      <c r="I45" s="52">
        <v>38705</v>
      </c>
      <c r="J45" s="6" t="s">
        <v>1246</v>
      </c>
      <c r="K45" s="8" t="s">
        <v>618</v>
      </c>
    </row>
    <row r="46" spans="1:11" ht="33.75" x14ac:dyDescent="0.2">
      <c r="A46" s="10">
        <f t="shared" si="0"/>
        <v>44</v>
      </c>
      <c r="B46" s="87">
        <v>79050619</v>
      </c>
      <c r="C46" s="8" t="s">
        <v>1627</v>
      </c>
      <c r="D46" s="6" t="s">
        <v>249</v>
      </c>
      <c r="E46" s="8" t="s">
        <v>1247</v>
      </c>
      <c r="F46" s="10" t="s">
        <v>1110</v>
      </c>
      <c r="G46" s="50">
        <v>3579</v>
      </c>
      <c r="H46" s="51">
        <v>64744.11</v>
      </c>
      <c r="I46" s="52">
        <v>39370</v>
      </c>
      <c r="J46" s="6" t="s">
        <v>1617</v>
      </c>
      <c r="K46" s="8" t="s">
        <v>618</v>
      </c>
    </row>
    <row r="47" spans="1:11" ht="33.75" x14ac:dyDescent="0.2">
      <c r="A47" s="10">
        <f t="shared" si="0"/>
        <v>45</v>
      </c>
      <c r="B47" s="87">
        <f>B144+1</f>
        <v>79050141</v>
      </c>
      <c r="C47" s="8" t="s">
        <v>1627</v>
      </c>
      <c r="D47" s="6" t="s">
        <v>948</v>
      </c>
      <c r="E47" s="8" t="s">
        <v>787</v>
      </c>
      <c r="F47" s="10" t="s">
        <v>868</v>
      </c>
      <c r="G47" s="50">
        <v>2500</v>
      </c>
      <c r="H47" s="51">
        <v>37125</v>
      </c>
      <c r="I47" s="52">
        <v>40236</v>
      </c>
      <c r="J47" s="6" t="s">
        <v>788</v>
      </c>
      <c r="K47" s="8" t="s">
        <v>618</v>
      </c>
    </row>
    <row r="48" spans="1:11" ht="33.75" x14ac:dyDescent="0.2">
      <c r="A48" s="10">
        <f t="shared" si="0"/>
        <v>46</v>
      </c>
      <c r="B48" s="87">
        <f>'[1]зем. уч.'!B3+1</f>
        <v>79050151</v>
      </c>
      <c r="C48" s="8" t="s">
        <v>1627</v>
      </c>
      <c r="D48" s="6" t="s">
        <v>249</v>
      </c>
      <c r="E48" s="8" t="s">
        <v>250</v>
      </c>
      <c r="F48" s="10" t="s">
        <v>1226</v>
      </c>
      <c r="G48" s="50">
        <v>803</v>
      </c>
      <c r="H48" s="51">
        <v>50492.639999999999</v>
      </c>
      <c r="I48" s="52">
        <v>40352</v>
      </c>
      <c r="J48" s="6" t="s">
        <v>251</v>
      </c>
      <c r="K48" s="8" t="s">
        <v>618</v>
      </c>
    </row>
    <row r="49" spans="1:11" ht="67.5" x14ac:dyDescent="0.2">
      <c r="A49" s="10">
        <f t="shared" si="0"/>
        <v>47</v>
      </c>
      <c r="B49" s="87">
        <f>B48+1</f>
        <v>79050152</v>
      </c>
      <c r="C49" s="8" t="s">
        <v>1627</v>
      </c>
      <c r="D49" s="6" t="s">
        <v>948</v>
      </c>
      <c r="E49" s="8" t="s">
        <v>252</v>
      </c>
      <c r="F49" s="10" t="s">
        <v>253</v>
      </c>
      <c r="G49" s="50">
        <v>6743</v>
      </c>
      <c r="H49" s="51">
        <v>63721.35</v>
      </c>
      <c r="I49" s="52">
        <v>40343</v>
      </c>
      <c r="J49" s="6" t="s">
        <v>254</v>
      </c>
      <c r="K49" s="8" t="s">
        <v>218</v>
      </c>
    </row>
    <row r="50" spans="1:11" ht="33.75" x14ac:dyDescent="0.2">
      <c r="A50" s="10">
        <f t="shared" si="0"/>
        <v>48</v>
      </c>
      <c r="B50" s="87">
        <v>79050158</v>
      </c>
      <c r="C50" s="8" t="s">
        <v>1627</v>
      </c>
      <c r="D50" s="6" t="s">
        <v>948</v>
      </c>
      <c r="E50" s="8" t="s">
        <v>1359</v>
      </c>
      <c r="F50" s="10" t="s">
        <v>662</v>
      </c>
      <c r="G50" s="50">
        <v>1174</v>
      </c>
      <c r="H50" s="51">
        <v>21085.040000000001</v>
      </c>
      <c r="I50" s="52">
        <v>40388</v>
      </c>
      <c r="J50" s="6" t="s">
        <v>1360</v>
      </c>
      <c r="K50" s="8" t="s">
        <v>618</v>
      </c>
    </row>
    <row r="51" spans="1:11" ht="56.25" x14ac:dyDescent="0.2">
      <c r="A51" s="10">
        <f t="shared" si="0"/>
        <v>49</v>
      </c>
      <c r="B51" s="87">
        <f>B50+1</f>
        <v>79050159</v>
      </c>
      <c r="C51" s="8" t="s">
        <v>1627</v>
      </c>
      <c r="D51" s="6" t="s">
        <v>948</v>
      </c>
      <c r="E51" s="8" t="s">
        <v>1361</v>
      </c>
      <c r="F51" s="10" t="s">
        <v>1362</v>
      </c>
      <c r="G51" s="50">
        <v>4382</v>
      </c>
      <c r="H51" s="51">
        <v>176550.78</v>
      </c>
      <c r="I51" s="52">
        <v>40396</v>
      </c>
      <c r="J51" s="6" t="s">
        <v>1363</v>
      </c>
      <c r="K51" s="8" t="s">
        <v>1614</v>
      </c>
    </row>
    <row r="52" spans="1:11" ht="33.75" x14ac:dyDescent="0.2">
      <c r="A52" s="10">
        <f t="shared" si="0"/>
        <v>50</v>
      </c>
      <c r="B52" s="87">
        <f>B51+1</f>
        <v>79050160</v>
      </c>
      <c r="C52" s="8" t="s">
        <v>1627</v>
      </c>
      <c r="D52" s="6" t="s">
        <v>948</v>
      </c>
      <c r="E52" s="8" t="s">
        <v>1651</v>
      </c>
      <c r="F52" s="10" t="s">
        <v>1652</v>
      </c>
      <c r="G52" s="50">
        <v>476</v>
      </c>
      <c r="H52" s="51">
        <v>19178.04</v>
      </c>
      <c r="I52" s="52">
        <v>40396</v>
      </c>
      <c r="J52" s="6" t="s">
        <v>1653</v>
      </c>
      <c r="K52" s="8" t="s">
        <v>618</v>
      </c>
    </row>
    <row r="53" spans="1:11" ht="33.75" x14ac:dyDescent="0.2">
      <c r="A53" s="10">
        <f t="shared" si="0"/>
        <v>51</v>
      </c>
      <c r="B53" s="87">
        <f>B156+1</f>
        <v>79050165</v>
      </c>
      <c r="C53" s="8" t="s">
        <v>1627</v>
      </c>
      <c r="D53" s="6" t="s">
        <v>948</v>
      </c>
      <c r="E53" s="8" t="s">
        <v>1460</v>
      </c>
      <c r="F53" s="10" t="s">
        <v>1441</v>
      </c>
      <c r="G53" s="50">
        <v>5728</v>
      </c>
      <c r="H53" s="51">
        <v>117080.32000000001</v>
      </c>
      <c r="I53" s="52">
        <v>40424</v>
      </c>
      <c r="J53" s="6" t="s">
        <v>1640</v>
      </c>
      <c r="K53" s="8" t="s">
        <v>618</v>
      </c>
    </row>
    <row r="54" spans="1:11" ht="33.75" x14ac:dyDescent="0.2">
      <c r="A54" s="10">
        <f t="shared" si="0"/>
        <v>52</v>
      </c>
      <c r="B54" s="87">
        <f t="shared" ref="B54:B59" si="2">B53+1</f>
        <v>79050166</v>
      </c>
      <c r="C54" s="8" t="s">
        <v>1627</v>
      </c>
      <c r="D54" s="6" t="s">
        <v>948</v>
      </c>
      <c r="E54" s="8" t="s">
        <v>1461</v>
      </c>
      <c r="F54" s="10" t="s">
        <v>827</v>
      </c>
      <c r="G54" s="50">
        <v>349</v>
      </c>
      <c r="H54" s="51">
        <v>67894.460000000006</v>
      </c>
      <c r="I54" s="52">
        <v>40424</v>
      </c>
      <c r="J54" s="6" t="s">
        <v>828</v>
      </c>
      <c r="K54" s="8" t="s">
        <v>618</v>
      </c>
    </row>
    <row r="55" spans="1:11" ht="33.75" x14ac:dyDescent="0.2">
      <c r="A55" s="10">
        <f t="shared" si="0"/>
        <v>53</v>
      </c>
      <c r="B55" s="87">
        <f t="shared" si="2"/>
        <v>79050167</v>
      </c>
      <c r="C55" s="8" t="s">
        <v>1627</v>
      </c>
      <c r="D55" s="6" t="s">
        <v>948</v>
      </c>
      <c r="E55" s="8" t="s">
        <v>1469</v>
      </c>
      <c r="F55" s="10" t="s">
        <v>829</v>
      </c>
      <c r="G55" s="50">
        <v>1255</v>
      </c>
      <c r="H55" s="51">
        <v>244147.7</v>
      </c>
      <c r="I55" s="52">
        <v>40424</v>
      </c>
      <c r="J55" s="6" t="s">
        <v>830</v>
      </c>
      <c r="K55" s="8" t="s">
        <v>618</v>
      </c>
    </row>
    <row r="56" spans="1:11" ht="33.75" x14ac:dyDescent="0.2">
      <c r="A56" s="10">
        <f t="shared" si="0"/>
        <v>54</v>
      </c>
      <c r="B56" s="87">
        <f t="shared" si="2"/>
        <v>79050168</v>
      </c>
      <c r="C56" s="8" t="s">
        <v>1627</v>
      </c>
      <c r="D56" s="6" t="s">
        <v>948</v>
      </c>
      <c r="E56" s="8" t="s">
        <v>1470</v>
      </c>
      <c r="F56" s="10" t="s">
        <v>831</v>
      </c>
      <c r="G56" s="50">
        <v>624</v>
      </c>
      <c r="H56" s="51">
        <v>9459.84</v>
      </c>
      <c r="I56" s="52">
        <v>40522</v>
      </c>
      <c r="J56" s="6" t="s">
        <v>719</v>
      </c>
      <c r="K56" s="8" t="s">
        <v>618</v>
      </c>
    </row>
    <row r="57" spans="1:11" ht="45" x14ac:dyDescent="0.2">
      <c r="A57" s="10">
        <f t="shared" si="0"/>
        <v>55</v>
      </c>
      <c r="B57" s="87">
        <f t="shared" si="2"/>
        <v>79050169</v>
      </c>
      <c r="C57" s="8" t="s">
        <v>1627</v>
      </c>
      <c r="D57" s="6" t="s">
        <v>948</v>
      </c>
      <c r="E57" s="8" t="s">
        <v>1471</v>
      </c>
      <c r="F57" s="10" t="s">
        <v>720</v>
      </c>
      <c r="G57" s="50">
        <v>2819</v>
      </c>
      <c r="H57" s="51">
        <v>59086.239999999998</v>
      </c>
      <c r="I57" s="52">
        <v>40522</v>
      </c>
      <c r="J57" s="6" t="s">
        <v>721</v>
      </c>
      <c r="K57" s="8" t="s">
        <v>823</v>
      </c>
    </row>
    <row r="58" spans="1:11" ht="33.75" x14ac:dyDescent="0.2">
      <c r="A58" s="10">
        <f t="shared" si="0"/>
        <v>56</v>
      </c>
      <c r="B58" s="87">
        <f t="shared" si="2"/>
        <v>79050170</v>
      </c>
      <c r="C58" s="8" t="s">
        <v>1627</v>
      </c>
      <c r="D58" s="6" t="s">
        <v>948</v>
      </c>
      <c r="E58" s="8" t="s">
        <v>1472</v>
      </c>
      <c r="F58" s="10" t="s">
        <v>722</v>
      </c>
      <c r="G58" s="50">
        <v>2801</v>
      </c>
      <c r="H58" s="51">
        <v>214500.58</v>
      </c>
      <c r="I58" s="52">
        <v>40525</v>
      </c>
      <c r="J58" s="6" t="s">
        <v>723</v>
      </c>
      <c r="K58" s="8" t="s">
        <v>618</v>
      </c>
    </row>
    <row r="59" spans="1:11" ht="33.75" x14ac:dyDescent="0.2">
      <c r="A59" s="10">
        <f t="shared" si="0"/>
        <v>57</v>
      </c>
      <c r="B59" s="87">
        <f t="shared" si="2"/>
        <v>79050171</v>
      </c>
      <c r="C59" s="8" t="s">
        <v>1627</v>
      </c>
      <c r="D59" s="6" t="s">
        <v>948</v>
      </c>
      <c r="E59" s="8" t="s">
        <v>1473</v>
      </c>
      <c r="F59" s="10" t="s">
        <v>724</v>
      </c>
      <c r="G59" s="50">
        <v>42</v>
      </c>
      <c r="H59" s="51">
        <v>3216.36</v>
      </c>
      <c r="I59" s="52">
        <v>40525</v>
      </c>
      <c r="J59" s="6" t="s">
        <v>725</v>
      </c>
      <c r="K59" s="8" t="s">
        <v>618</v>
      </c>
    </row>
    <row r="60" spans="1:11" ht="33.75" x14ac:dyDescent="0.2">
      <c r="A60" s="10">
        <f t="shared" si="0"/>
        <v>58</v>
      </c>
      <c r="B60" s="87">
        <v>79050230</v>
      </c>
      <c r="C60" s="8" t="s">
        <v>1627</v>
      </c>
      <c r="D60" s="6" t="s">
        <v>948</v>
      </c>
      <c r="E60" s="8" t="s">
        <v>1536</v>
      </c>
      <c r="F60" s="10" t="s">
        <v>1537</v>
      </c>
      <c r="G60" s="50">
        <v>35</v>
      </c>
      <c r="H60" s="51">
        <v>6808.9</v>
      </c>
      <c r="I60" s="52">
        <v>40770</v>
      </c>
      <c r="J60" s="6" t="s">
        <v>1538</v>
      </c>
      <c r="K60" s="8" t="s">
        <v>618</v>
      </c>
    </row>
    <row r="61" spans="1:11" ht="33.75" x14ac:dyDescent="0.2">
      <c r="A61" s="10">
        <f t="shared" si="0"/>
        <v>59</v>
      </c>
      <c r="B61" s="87">
        <v>79050243</v>
      </c>
      <c r="C61" s="8" t="s">
        <v>342</v>
      </c>
      <c r="D61" s="6" t="s">
        <v>343</v>
      </c>
      <c r="E61" s="8" t="s">
        <v>704</v>
      </c>
      <c r="F61" s="10" t="s">
        <v>705</v>
      </c>
      <c r="G61" s="50">
        <v>1500</v>
      </c>
      <c r="H61" s="51">
        <v>22635</v>
      </c>
      <c r="I61" s="90">
        <v>40975</v>
      </c>
      <c r="J61" s="6" t="s">
        <v>1224</v>
      </c>
      <c r="K61" s="8" t="s">
        <v>618</v>
      </c>
    </row>
    <row r="62" spans="1:11" ht="56.25" x14ac:dyDescent="0.2">
      <c r="A62" s="10">
        <f t="shared" si="0"/>
        <v>60</v>
      </c>
      <c r="B62" s="87">
        <f>B61+1</f>
        <v>79050244</v>
      </c>
      <c r="C62" s="8" t="s">
        <v>342</v>
      </c>
      <c r="D62" s="6" t="s">
        <v>343</v>
      </c>
      <c r="E62" s="8" t="s">
        <v>1225</v>
      </c>
      <c r="F62" s="10" t="s">
        <v>1555</v>
      </c>
      <c r="G62" s="50">
        <v>2000</v>
      </c>
      <c r="H62" s="51">
        <v>125760</v>
      </c>
      <c r="I62" s="90">
        <v>41019</v>
      </c>
      <c r="J62" s="6" t="s">
        <v>1550</v>
      </c>
      <c r="K62" s="8" t="s">
        <v>1237</v>
      </c>
    </row>
    <row r="63" spans="1:11" ht="33.75" x14ac:dyDescent="0.2">
      <c r="A63" s="10">
        <f t="shared" si="0"/>
        <v>61</v>
      </c>
      <c r="B63" s="87">
        <f>B62+1</f>
        <v>79050245</v>
      </c>
      <c r="C63" s="8" t="s">
        <v>342</v>
      </c>
      <c r="D63" s="6" t="s">
        <v>343</v>
      </c>
      <c r="E63" s="8" t="s">
        <v>895</v>
      </c>
      <c r="F63" s="10" t="s">
        <v>896</v>
      </c>
      <c r="G63" s="50">
        <v>2700</v>
      </c>
      <c r="H63" s="51">
        <v>45306</v>
      </c>
      <c r="I63" s="90">
        <v>41015</v>
      </c>
      <c r="J63" s="6" t="s">
        <v>703</v>
      </c>
      <c r="K63" s="8" t="s">
        <v>618</v>
      </c>
    </row>
    <row r="64" spans="1:11" ht="33.75" x14ac:dyDescent="0.2">
      <c r="A64" s="10">
        <f t="shared" si="0"/>
        <v>62</v>
      </c>
      <c r="B64" s="87">
        <f>B63+1</f>
        <v>79050246</v>
      </c>
      <c r="C64" s="8" t="s">
        <v>342</v>
      </c>
      <c r="D64" s="6" t="s">
        <v>343</v>
      </c>
      <c r="E64" s="8" t="s">
        <v>47</v>
      </c>
      <c r="F64" s="10" t="s">
        <v>347</v>
      </c>
      <c r="G64" s="50">
        <v>1416</v>
      </c>
      <c r="H64" s="51">
        <v>25431.360000000001</v>
      </c>
      <c r="I64" s="90">
        <v>41136</v>
      </c>
      <c r="J64" s="6" t="s">
        <v>894</v>
      </c>
      <c r="K64" s="8" t="s">
        <v>618</v>
      </c>
    </row>
    <row r="65" spans="1:11" ht="33.75" x14ac:dyDescent="0.2">
      <c r="A65" s="10">
        <f t="shared" si="0"/>
        <v>63</v>
      </c>
      <c r="B65" s="87">
        <f>B64+1</f>
        <v>79050247</v>
      </c>
      <c r="C65" s="8" t="s">
        <v>342</v>
      </c>
      <c r="D65" s="6" t="s">
        <v>343</v>
      </c>
      <c r="E65" s="8" t="s">
        <v>344</v>
      </c>
      <c r="F65" s="10" t="s">
        <v>345</v>
      </c>
      <c r="G65" s="50">
        <v>1400</v>
      </c>
      <c r="H65" s="51">
        <v>21126</v>
      </c>
      <c r="I65" s="90">
        <v>41141</v>
      </c>
      <c r="J65" s="6" t="s">
        <v>346</v>
      </c>
      <c r="K65" s="8" t="s">
        <v>618</v>
      </c>
    </row>
    <row r="66" spans="1:11" ht="33.75" x14ac:dyDescent="0.2">
      <c r="A66" s="10">
        <f t="shared" si="0"/>
        <v>64</v>
      </c>
      <c r="B66" s="87">
        <v>79050535</v>
      </c>
      <c r="C66" s="8" t="s">
        <v>1627</v>
      </c>
      <c r="D66" s="6" t="s">
        <v>343</v>
      </c>
      <c r="E66" s="8" t="s">
        <v>1335</v>
      </c>
      <c r="F66" s="10" t="s">
        <v>836</v>
      </c>
      <c r="G66" s="50">
        <v>1370</v>
      </c>
      <c r="H66" s="51">
        <v>182100.4</v>
      </c>
      <c r="I66" s="90">
        <v>41240</v>
      </c>
      <c r="J66" s="6" t="s">
        <v>837</v>
      </c>
      <c r="K66" s="8" t="s">
        <v>618</v>
      </c>
    </row>
    <row r="67" spans="1:11" ht="33.75" x14ac:dyDescent="0.2">
      <c r="A67" s="10">
        <f t="shared" si="0"/>
        <v>65</v>
      </c>
      <c r="B67" s="87">
        <v>79050536</v>
      </c>
      <c r="C67" s="8" t="s">
        <v>1627</v>
      </c>
      <c r="D67" s="6" t="s">
        <v>343</v>
      </c>
      <c r="E67" s="8" t="s">
        <v>1690</v>
      </c>
      <c r="F67" s="10" t="s">
        <v>838</v>
      </c>
      <c r="G67" s="50">
        <v>5534</v>
      </c>
      <c r="H67" s="51">
        <v>735579.28</v>
      </c>
      <c r="I67" s="90">
        <v>41240</v>
      </c>
      <c r="J67" s="6" t="s">
        <v>839</v>
      </c>
      <c r="K67" s="8" t="s">
        <v>618</v>
      </c>
    </row>
    <row r="68" spans="1:11" ht="33.75" x14ac:dyDescent="0.2">
      <c r="A68" s="10">
        <f t="shared" si="0"/>
        <v>66</v>
      </c>
      <c r="B68" s="87">
        <v>79050540</v>
      </c>
      <c r="C68" s="8" t="s">
        <v>1627</v>
      </c>
      <c r="D68" s="6" t="s">
        <v>343</v>
      </c>
      <c r="E68" s="8" t="s">
        <v>498</v>
      </c>
      <c r="F68" s="10" t="s">
        <v>499</v>
      </c>
      <c r="G68" s="50">
        <v>673</v>
      </c>
      <c r="H68" s="51">
        <v>18029.669999999998</v>
      </c>
      <c r="I68" s="90">
        <v>41373</v>
      </c>
      <c r="J68" s="6" t="s">
        <v>500</v>
      </c>
      <c r="K68" s="8" t="s">
        <v>618</v>
      </c>
    </row>
    <row r="69" spans="1:11" ht="45" x14ac:dyDescent="0.2">
      <c r="A69" s="10">
        <f t="shared" ref="A69:A133" si="3">A68+1</f>
        <v>67</v>
      </c>
      <c r="B69" s="87">
        <v>79050541</v>
      </c>
      <c r="C69" s="8" t="s">
        <v>1627</v>
      </c>
      <c r="D69" s="6" t="s">
        <v>343</v>
      </c>
      <c r="E69" s="8" t="s">
        <v>759</v>
      </c>
      <c r="F69" s="10" t="s">
        <v>501</v>
      </c>
      <c r="G69" s="50">
        <v>4784</v>
      </c>
      <c r="H69" s="51">
        <v>97784.960000000006</v>
      </c>
      <c r="I69" s="90">
        <v>41611</v>
      </c>
      <c r="J69" s="6" t="s">
        <v>502</v>
      </c>
      <c r="K69" s="8" t="s">
        <v>824</v>
      </c>
    </row>
    <row r="70" spans="1:11" ht="45" x14ac:dyDescent="0.2">
      <c r="A70" s="10">
        <f t="shared" si="3"/>
        <v>68</v>
      </c>
      <c r="B70" s="87">
        <v>79050542</v>
      </c>
      <c r="C70" s="8" t="s">
        <v>1627</v>
      </c>
      <c r="D70" s="6" t="s">
        <v>343</v>
      </c>
      <c r="E70" s="8" t="s">
        <v>503</v>
      </c>
      <c r="F70" s="10" t="s">
        <v>504</v>
      </c>
      <c r="G70" s="50">
        <v>17455</v>
      </c>
      <c r="H70" s="51">
        <v>365856.8</v>
      </c>
      <c r="I70" s="90">
        <v>41612</v>
      </c>
      <c r="J70" s="6" t="s">
        <v>505</v>
      </c>
      <c r="K70" s="8" t="s">
        <v>825</v>
      </c>
    </row>
    <row r="71" spans="1:11" ht="45" x14ac:dyDescent="0.2">
      <c r="A71" s="10">
        <f t="shared" si="3"/>
        <v>69</v>
      </c>
      <c r="B71" s="87">
        <v>79050543</v>
      </c>
      <c r="C71" s="8" t="s">
        <v>1627</v>
      </c>
      <c r="D71" s="6" t="s">
        <v>948</v>
      </c>
      <c r="E71" s="8" t="s">
        <v>268</v>
      </c>
      <c r="F71" s="10" t="s">
        <v>506</v>
      </c>
      <c r="G71" s="50">
        <v>6832</v>
      </c>
      <c r="H71" s="51">
        <v>133497.28</v>
      </c>
      <c r="I71" s="90">
        <v>41611</v>
      </c>
      <c r="J71" s="6" t="s">
        <v>507</v>
      </c>
      <c r="K71" s="8" t="s">
        <v>826</v>
      </c>
    </row>
    <row r="72" spans="1:11" ht="33.75" x14ac:dyDescent="0.2">
      <c r="A72" s="10">
        <f t="shared" si="3"/>
        <v>70</v>
      </c>
      <c r="B72" s="87">
        <v>79050586</v>
      </c>
      <c r="C72" s="8" t="s">
        <v>1627</v>
      </c>
      <c r="D72" s="6" t="s">
        <v>948</v>
      </c>
      <c r="E72" s="8" t="s">
        <v>484</v>
      </c>
      <c r="F72" s="10" t="s">
        <v>1907</v>
      </c>
      <c r="G72" s="50">
        <v>6484</v>
      </c>
      <c r="H72" s="51">
        <v>61273.8</v>
      </c>
      <c r="I72" s="90">
        <v>43749</v>
      </c>
      <c r="J72" s="6" t="s">
        <v>1908</v>
      </c>
      <c r="K72" s="8" t="s">
        <v>618</v>
      </c>
    </row>
    <row r="73" spans="1:11" ht="33.75" x14ac:dyDescent="0.2">
      <c r="A73" s="10">
        <f t="shared" si="3"/>
        <v>71</v>
      </c>
      <c r="B73" s="87">
        <v>79050211</v>
      </c>
      <c r="C73" s="8" t="s">
        <v>1627</v>
      </c>
      <c r="D73" s="6" t="s">
        <v>948</v>
      </c>
      <c r="E73" s="8" t="s">
        <v>484</v>
      </c>
      <c r="F73" s="10" t="s">
        <v>1905</v>
      </c>
      <c r="G73" s="50">
        <v>640</v>
      </c>
      <c r="H73" s="51">
        <v>6048</v>
      </c>
      <c r="I73" s="90">
        <v>43749</v>
      </c>
      <c r="J73" s="6" t="s">
        <v>1906</v>
      </c>
      <c r="K73" s="8" t="s">
        <v>618</v>
      </c>
    </row>
    <row r="74" spans="1:11" ht="45" x14ac:dyDescent="0.2">
      <c r="A74" s="10">
        <f t="shared" si="3"/>
        <v>72</v>
      </c>
      <c r="B74" s="87">
        <v>79050544</v>
      </c>
      <c r="C74" s="8" t="s">
        <v>1627</v>
      </c>
      <c r="D74" s="6" t="s">
        <v>948</v>
      </c>
      <c r="E74" s="8" t="s">
        <v>1294</v>
      </c>
      <c r="F74" s="10" t="s">
        <v>524</v>
      </c>
      <c r="G74" s="50">
        <v>6444</v>
      </c>
      <c r="H74" s="51">
        <v>118440.72</v>
      </c>
      <c r="I74" s="90">
        <v>41612</v>
      </c>
      <c r="J74" s="6" t="s">
        <v>525</v>
      </c>
      <c r="K74" s="8" t="s">
        <v>802</v>
      </c>
    </row>
    <row r="75" spans="1:11" ht="45" x14ac:dyDescent="0.2">
      <c r="A75" s="10">
        <f t="shared" si="3"/>
        <v>73</v>
      </c>
      <c r="B75" s="87">
        <v>79050545</v>
      </c>
      <c r="C75" s="8" t="s">
        <v>1627</v>
      </c>
      <c r="D75" s="6" t="s">
        <v>948</v>
      </c>
      <c r="E75" s="8" t="s">
        <v>764</v>
      </c>
      <c r="F75" s="10" t="s">
        <v>1291</v>
      </c>
      <c r="G75" s="50">
        <v>7555</v>
      </c>
      <c r="H75" s="51">
        <v>138860.9</v>
      </c>
      <c r="I75" s="90">
        <v>41612</v>
      </c>
      <c r="J75" s="6" t="s">
        <v>793</v>
      </c>
      <c r="K75" s="8" t="s">
        <v>803</v>
      </c>
    </row>
    <row r="76" spans="1:11" ht="33.75" x14ac:dyDescent="0.2">
      <c r="A76" s="10">
        <f t="shared" si="3"/>
        <v>74</v>
      </c>
      <c r="B76" s="87">
        <v>79050656</v>
      </c>
      <c r="C76" s="8" t="s">
        <v>1627</v>
      </c>
      <c r="D76" s="6" t="s">
        <v>948</v>
      </c>
      <c r="E76" s="8" t="s">
        <v>266</v>
      </c>
      <c r="F76" s="10" t="s">
        <v>232</v>
      </c>
      <c r="G76" s="50">
        <v>1333</v>
      </c>
      <c r="H76" s="51">
        <v>249377.64</v>
      </c>
      <c r="I76" s="52">
        <v>42172</v>
      </c>
      <c r="J76" s="6" t="s">
        <v>1209</v>
      </c>
      <c r="K76" s="8" t="s">
        <v>618</v>
      </c>
    </row>
    <row r="77" spans="1:11" ht="33.75" x14ac:dyDescent="0.2">
      <c r="A77" s="10">
        <f t="shared" si="3"/>
        <v>75</v>
      </c>
      <c r="B77" s="87">
        <v>79050657</v>
      </c>
      <c r="C77" s="8" t="s">
        <v>1627</v>
      </c>
      <c r="D77" s="6" t="s">
        <v>948</v>
      </c>
      <c r="E77" s="8" t="s">
        <v>1574</v>
      </c>
      <c r="F77" s="10" t="s">
        <v>1575</v>
      </c>
      <c r="G77" s="50">
        <v>1172</v>
      </c>
      <c r="H77" s="51">
        <v>11075.4</v>
      </c>
      <c r="I77" s="52">
        <v>42172</v>
      </c>
      <c r="J77" s="6" t="s">
        <v>1210</v>
      </c>
      <c r="K77" s="8" t="s">
        <v>618</v>
      </c>
    </row>
    <row r="78" spans="1:11" ht="33.75" x14ac:dyDescent="0.2">
      <c r="A78" s="10">
        <f t="shared" si="3"/>
        <v>76</v>
      </c>
      <c r="B78" s="87">
        <v>79050658</v>
      </c>
      <c r="C78" s="8" t="s">
        <v>1627</v>
      </c>
      <c r="D78" s="6" t="s">
        <v>948</v>
      </c>
      <c r="E78" s="8" t="s">
        <v>1576</v>
      </c>
      <c r="F78" s="10" t="s">
        <v>1577</v>
      </c>
      <c r="G78" s="50">
        <v>1806</v>
      </c>
      <c r="H78" s="51">
        <v>72763.740000000005</v>
      </c>
      <c r="I78" s="52">
        <v>42172</v>
      </c>
      <c r="J78" s="6" t="s">
        <v>148</v>
      </c>
      <c r="K78" s="8" t="s">
        <v>618</v>
      </c>
    </row>
    <row r="79" spans="1:11" ht="33.75" x14ac:dyDescent="0.2">
      <c r="A79" s="10">
        <f t="shared" si="3"/>
        <v>77</v>
      </c>
      <c r="B79" s="87">
        <v>79050659</v>
      </c>
      <c r="C79" s="8" t="s">
        <v>1627</v>
      </c>
      <c r="D79" s="6" t="s">
        <v>948</v>
      </c>
      <c r="E79" s="8" t="s">
        <v>312</v>
      </c>
      <c r="F79" s="10" t="s">
        <v>313</v>
      </c>
      <c r="G79" s="50">
        <v>5104</v>
      </c>
      <c r="H79" s="51">
        <v>205640.16</v>
      </c>
      <c r="I79" s="52">
        <v>42174</v>
      </c>
      <c r="J79" s="6" t="s">
        <v>1022</v>
      </c>
      <c r="K79" s="8" t="s">
        <v>618</v>
      </c>
    </row>
    <row r="80" spans="1:11" ht="33.75" x14ac:dyDescent="0.2">
      <c r="A80" s="10">
        <f t="shared" si="3"/>
        <v>78</v>
      </c>
      <c r="B80" s="87">
        <v>79050660</v>
      </c>
      <c r="C80" s="8" t="s">
        <v>1627</v>
      </c>
      <c r="D80" s="6" t="s">
        <v>948</v>
      </c>
      <c r="E80" s="8" t="s">
        <v>314</v>
      </c>
      <c r="F80" s="10" t="s">
        <v>315</v>
      </c>
      <c r="G80" s="50">
        <v>2595</v>
      </c>
      <c r="H80" s="51">
        <v>104552.55</v>
      </c>
      <c r="I80" s="52">
        <v>42174</v>
      </c>
      <c r="J80" s="6" t="s">
        <v>1021</v>
      </c>
      <c r="K80" s="8" t="s">
        <v>618</v>
      </c>
    </row>
    <row r="81" spans="1:11" ht="33.75" x14ac:dyDescent="0.2">
      <c r="A81" s="10">
        <f t="shared" si="3"/>
        <v>79</v>
      </c>
      <c r="B81" s="87">
        <v>79050661</v>
      </c>
      <c r="C81" s="8" t="s">
        <v>1627</v>
      </c>
      <c r="D81" s="6" t="s">
        <v>948</v>
      </c>
      <c r="E81" s="8" t="s">
        <v>647</v>
      </c>
      <c r="F81" s="10" t="s">
        <v>316</v>
      </c>
      <c r="G81" s="50">
        <v>2867</v>
      </c>
      <c r="H81" s="51">
        <v>219554.86</v>
      </c>
      <c r="I81" s="52">
        <v>42174</v>
      </c>
      <c r="J81" s="6" t="s">
        <v>1218</v>
      </c>
      <c r="K81" s="8" t="s">
        <v>618</v>
      </c>
    </row>
    <row r="82" spans="1:11" ht="33.75" x14ac:dyDescent="0.2">
      <c r="A82" s="10">
        <f t="shared" si="3"/>
        <v>80</v>
      </c>
      <c r="B82" s="87">
        <v>79050662</v>
      </c>
      <c r="C82" s="8" t="s">
        <v>1627</v>
      </c>
      <c r="D82" s="6" t="s">
        <v>948</v>
      </c>
      <c r="E82" s="8" t="s">
        <v>317</v>
      </c>
      <c r="F82" s="10" t="s">
        <v>318</v>
      </c>
      <c r="G82" s="50">
        <v>35151</v>
      </c>
      <c r="H82" s="51">
        <v>1434726.9</v>
      </c>
      <c r="I82" s="52">
        <v>42174</v>
      </c>
      <c r="J82" s="6" t="s">
        <v>1023</v>
      </c>
      <c r="K82" s="8" t="s">
        <v>618</v>
      </c>
    </row>
    <row r="83" spans="1:11" ht="33.75" x14ac:dyDescent="0.2">
      <c r="A83" s="10">
        <f t="shared" si="3"/>
        <v>81</v>
      </c>
      <c r="B83" s="87">
        <v>79050665</v>
      </c>
      <c r="C83" s="8" t="s">
        <v>1627</v>
      </c>
      <c r="D83" s="6" t="s">
        <v>948</v>
      </c>
      <c r="E83" s="8" t="s">
        <v>1485</v>
      </c>
      <c r="F83" s="10" t="s">
        <v>143</v>
      </c>
      <c r="G83" s="50">
        <v>1656</v>
      </c>
      <c r="H83" s="51">
        <v>17023.68</v>
      </c>
      <c r="I83" s="52">
        <v>39419</v>
      </c>
      <c r="J83" s="6" t="s">
        <v>1143</v>
      </c>
      <c r="K83" s="8" t="s">
        <v>618</v>
      </c>
    </row>
    <row r="84" spans="1:11" ht="33.75" x14ac:dyDescent="0.2">
      <c r="A84" s="10">
        <f t="shared" si="3"/>
        <v>82</v>
      </c>
      <c r="B84" s="87">
        <v>79050666</v>
      </c>
      <c r="C84" s="8" t="s">
        <v>1627</v>
      </c>
      <c r="D84" s="6" t="s">
        <v>948</v>
      </c>
      <c r="E84" s="8" t="s">
        <v>144</v>
      </c>
      <c r="F84" s="10" t="s">
        <v>145</v>
      </c>
      <c r="G84" s="50">
        <v>1725</v>
      </c>
      <c r="H84" s="51">
        <v>18543.75</v>
      </c>
      <c r="I84" s="52">
        <v>42170</v>
      </c>
      <c r="J84" s="6" t="s">
        <v>1721</v>
      </c>
      <c r="K84" s="8" t="s">
        <v>618</v>
      </c>
    </row>
    <row r="85" spans="1:11" ht="33.75" x14ac:dyDescent="0.2">
      <c r="A85" s="10">
        <f t="shared" si="3"/>
        <v>83</v>
      </c>
      <c r="B85" s="87">
        <v>79050667</v>
      </c>
      <c r="C85" s="8" t="s">
        <v>1627</v>
      </c>
      <c r="D85" s="6" t="s">
        <v>948</v>
      </c>
      <c r="E85" s="8" t="s">
        <v>146</v>
      </c>
      <c r="F85" s="10" t="s">
        <v>147</v>
      </c>
      <c r="G85" s="50">
        <v>1318</v>
      </c>
      <c r="H85" s="51">
        <v>14537.54</v>
      </c>
      <c r="I85" s="52">
        <v>42170</v>
      </c>
      <c r="J85" s="6" t="s">
        <v>1142</v>
      </c>
      <c r="K85" s="8" t="s">
        <v>618</v>
      </c>
    </row>
    <row r="86" spans="1:11" ht="33.75" x14ac:dyDescent="0.2">
      <c r="A86" s="10">
        <f t="shared" si="3"/>
        <v>84</v>
      </c>
      <c r="B86" s="87">
        <v>79050668</v>
      </c>
      <c r="C86" s="8" t="s">
        <v>1627</v>
      </c>
      <c r="D86" s="6" t="s">
        <v>948</v>
      </c>
      <c r="E86" s="8" t="s">
        <v>1267</v>
      </c>
      <c r="F86" s="10" t="s">
        <v>1030</v>
      </c>
      <c r="G86" s="50">
        <v>4933</v>
      </c>
      <c r="H86" s="51">
        <v>58456.05</v>
      </c>
      <c r="I86" s="52">
        <v>42170</v>
      </c>
      <c r="J86" s="6" t="s">
        <v>1144</v>
      </c>
      <c r="K86" s="8" t="s">
        <v>618</v>
      </c>
    </row>
    <row r="87" spans="1:11" ht="33.75" x14ac:dyDescent="0.2">
      <c r="A87" s="10">
        <f t="shared" si="3"/>
        <v>85</v>
      </c>
      <c r="B87" s="87">
        <v>79050823</v>
      </c>
      <c r="C87" s="8" t="s">
        <v>1627</v>
      </c>
      <c r="D87" s="6" t="s">
        <v>948</v>
      </c>
      <c r="E87" s="8" t="s">
        <v>81</v>
      </c>
      <c r="F87" s="10" t="s">
        <v>77</v>
      </c>
      <c r="G87" s="50">
        <v>1477</v>
      </c>
      <c r="H87" s="51">
        <v>59508.33</v>
      </c>
      <c r="I87" s="52">
        <v>42187</v>
      </c>
      <c r="J87" s="6" t="s">
        <v>739</v>
      </c>
      <c r="K87" s="8" t="s">
        <v>618</v>
      </c>
    </row>
    <row r="88" spans="1:11" ht="33.75" x14ac:dyDescent="0.2">
      <c r="A88" s="10">
        <f t="shared" si="3"/>
        <v>86</v>
      </c>
      <c r="B88" s="87">
        <v>79050855</v>
      </c>
      <c r="C88" s="8" t="s">
        <v>1627</v>
      </c>
      <c r="D88" s="6" t="s">
        <v>948</v>
      </c>
      <c r="E88" s="8" t="s">
        <v>1150</v>
      </c>
      <c r="F88" s="10" t="s">
        <v>28</v>
      </c>
      <c r="G88" s="50">
        <v>4605</v>
      </c>
      <c r="H88" s="51">
        <v>185535.45</v>
      </c>
      <c r="I88" s="52">
        <v>42542</v>
      </c>
      <c r="J88" s="6" t="s">
        <v>29</v>
      </c>
      <c r="K88" s="8" t="s">
        <v>618</v>
      </c>
    </row>
    <row r="89" spans="1:11" ht="33.75" x14ac:dyDescent="0.2">
      <c r="A89" s="10">
        <f t="shared" si="3"/>
        <v>87</v>
      </c>
      <c r="B89" s="87">
        <v>79050857</v>
      </c>
      <c r="C89" s="8" t="s">
        <v>1627</v>
      </c>
      <c r="D89" s="6" t="s">
        <v>948</v>
      </c>
      <c r="E89" s="8" t="s">
        <v>30</v>
      </c>
      <c r="F89" s="10" t="s">
        <v>31</v>
      </c>
      <c r="G89" s="91">
        <v>1400</v>
      </c>
      <c r="H89" s="51">
        <v>88032</v>
      </c>
      <c r="I89" s="52">
        <v>37519</v>
      </c>
      <c r="J89" s="6" t="s">
        <v>916</v>
      </c>
      <c r="K89" s="8" t="s">
        <v>618</v>
      </c>
    </row>
    <row r="90" spans="1:11" ht="33.75" x14ac:dyDescent="0.2">
      <c r="A90" s="10">
        <f t="shared" si="3"/>
        <v>88</v>
      </c>
      <c r="B90" s="87">
        <v>79050858</v>
      </c>
      <c r="C90" s="8" t="s">
        <v>1627</v>
      </c>
      <c r="D90" s="6" t="s">
        <v>948</v>
      </c>
      <c r="E90" s="1" t="s">
        <v>917</v>
      </c>
      <c r="F90" s="8" t="s">
        <v>918</v>
      </c>
      <c r="G90" s="8">
        <v>68586</v>
      </c>
      <c r="H90" s="8">
        <v>21261.66</v>
      </c>
      <c r="I90" s="92">
        <v>42529</v>
      </c>
      <c r="J90" s="8" t="s">
        <v>919</v>
      </c>
      <c r="K90" s="8" t="s">
        <v>1887</v>
      </c>
    </row>
    <row r="91" spans="1:11" ht="33.75" x14ac:dyDescent="0.2">
      <c r="A91" s="10">
        <f t="shared" si="3"/>
        <v>89</v>
      </c>
      <c r="B91" s="8">
        <v>79050861</v>
      </c>
      <c r="C91" s="8" t="s">
        <v>1627</v>
      </c>
      <c r="D91" s="6" t="s">
        <v>948</v>
      </c>
      <c r="E91" s="14" t="s">
        <v>920</v>
      </c>
      <c r="F91" s="14" t="s">
        <v>921</v>
      </c>
      <c r="G91" s="14">
        <v>3600</v>
      </c>
      <c r="H91" s="14">
        <v>53100</v>
      </c>
      <c r="I91" s="93">
        <v>37559</v>
      </c>
      <c r="J91" s="14" t="s">
        <v>922</v>
      </c>
      <c r="K91" s="8" t="s">
        <v>618</v>
      </c>
    </row>
    <row r="92" spans="1:11" ht="33.75" x14ac:dyDescent="0.2">
      <c r="A92" s="10">
        <f t="shared" si="3"/>
        <v>90</v>
      </c>
      <c r="B92" s="8">
        <v>79050862</v>
      </c>
      <c r="C92" s="8" t="s">
        <v>1627</v>
      </c>
      <c r="D92" s="6" t="s">
        <v>948</v>
      </c>
      <c r="E92" s="14" t="s">
        <v>1147</v>
      </c>
      <c r="F92" s="14" t="s">
        <v>923</v>
      </c>
      <c r="G92" s="14">
        <v>3393</v>
      </c>
      <c r="H92" s="14">
        <v>136703.97</v>
      </c>
      <c r="I92" s="93">
        <v>42543</v>
      </c>
      <c r="J92" s="14" t="s">
        <v>1738</v>
      </c>
      <c r="K92" s="8" t="s">
        <v>618</v>
      </c>
    </row>
    <row r="93" spans="1:11" ht="33.75" x14ac:dyDescent="0.2">
      <c r="A93" s="10">
        <f t="shared" si="3"/>
        <v>91</v>
      </c>
      <c r="B93" s="8">
        <v>79050863</v>
      </c>
      <c r="C93" s="8" t="s">
        <v>1627</v>
      </c>
      <c r="D93" s="6" t="s">
        <v>948</v>
      </c>
      <c r="E93" s="14" t="s">
        <v>1739</v>
      </c>
      <c r="F93" s="14" t="s">
        <v>1740</v>
      </c>
      <c r="G93" s="14">
        <v>125383</v>
      </c>
      <c r="H93" s="14">
        <v>38868.730000000003</v>
      </c>
      <c r="I93" s="93">
        <v>42529</v>
      </c>
      <c r="J93" s="14" t="s">
        <v>1741</v>
      </c>
      <c r="K93" s="8" t="s">
        <v>1888</v>
      </c>
    </row>
    <row r="94" spans="1:11" ht="33.75" x14ac:dyDescent="0.2">
      <c r="A94" s="10">
        <f t="shared" si="3"/>
        <v>92</v>
      </c>
      <c r="B94" s="8">
        <v>79050865</v>
      </c>
      <c r="C94" s="8" t="s">
        <v>1627</v>
      </c>
      <c r="D94" s="6" t="s">
        <v>948</v>
      </c>
      <c r="E94" s="14" t="s">
        <v>1742</v>
      </c>
      <c r="F94" s="14" t="s">
        <v>1743</v>
      </c>
      <c r="G94" s="14">
        <v>1745</v>
      </c>
      <c r="H94" s="14">
        <v>109725.6</v>
      </c>
      <c r="I94" s="93">
        <v>38855</v>
      </c>
      <c r="J94" s="14" t="s">
        <v>539</v>
      </c>
      <c r="K94" s="8" t="s">
        <v>618</v>
      </c>
    </row>
    <row r="95" spans="1:11" ht="33.75" x14ac:dyDescent="0.2">
      <c r="A95" s="10">
        <f t="shared" si="3"/>
        <v>93</v>
      </c>
      <c r="B95" s="8">
        <v>79050866</v>
      </c>
      <c r="C95" s="8" t="s">
        <v>1627</v>
      </c>
      <c r="D95" s="6" t="s">
        <v>948</v>
      </c>
      <c r="E95" s="14" t="s">
        <v>301</v>
      </c>
      <c r="F95" s="14" t="s">
        <v>302</v>
      </c>
      <c r="G95" s="14">
        <v>2500</v>
      </c>
      <c r="H95" s="14">
        <v>36875</v>
      </c>
      <c r="I95" s="93">
        <v>39440</v>
      </c>
      <c r="J95" s="14" t="s">
        <v>303</v>
      </c>
      <c r="K95" s="8" t="s">
        <v>618</v>
      </c>
    </row>
    <row r="96" spans="1:11" ht="33.75" x14ac:dyDescent="0.2">
      <c r="A96" s="10">
        <f t="shared" si="3"/>
        <v>94</v>
      </c>
      <c r="B96" s="8">
        <v>79050867</v>
      </c>
      <c r="C96" s="8" t="s">
        <v>1627</v>
      </c>
      <c r="D96" s="6" t="s">
        <v>948</v>
      </c>
      <c r="E96" s="14" t="s">
        <v>304</v>
      </c>
      <c r="F96" s="14" t="s">
        <v>305</v>
      </c>
      <c r="G96" s="14">
        <v>1490</v>
      </c>
      <c r="H96" s="14">
        <v>14080.5</v>
      </c>
      <c r="I96" s="93">
        <v>42502</v>
      </c>
      <c r="J96" s="14" t="s">
        <v>306</v>
      </c>
      <c r="K96" s="8" t="s">
        <v>618</v>
      </c>
    </row>
    <row r="97" spans="1:11" ht="56.25" x14ac:dyDescent="0.2">
      <c r="A97" s="10">
        <f t="shared" si="3"/>
        <v>95</v>
      </c>
      <c r="B97" s="8">
        <v>79050868</v>
      </c>
      <c r="C97" s="8" t="s">
        <v>1627</v>
      </c>
      <c r="D97" s="6" t="s">
        <v>948</v>
      </c>
      <c r="E97" s="14" t="s">
        <v>307</v>
      </c>
      <c r="F97" s="14" t="s">
        <v>61</v>
      </c>
      <c r="G97" s="14">
        <v>8715</v>
      </c>
      <c r="H97" s="14">
        <v>156521.4</v>
      </c>
      <c r="I97" s="93">
        <v>42464</v>
      </c>
      <c r="J97" s="14" t="s">
        <v>62</v>
      </c>
      <c r="K97" s="14" t="s">
        <v>63</v>
      </c>
    </row>
    <row r="98" spans="1:11" ht="33.75" x14ac:dyDescent="0.2">
      <c r="A98" s="10">
        <f t="shared" si="3"/>
        <v>96</v>
      </c>
      <c r="B98" s="8">
        <v>79050870</v>
      </c>
      <c r="C98" s="8" t="s">
        <v>1627</v>
      </c>
      <c r="D98" s="6" t="s">
        <v>948</v>
      </c>
      <c r="E98" s="14" t="s">
        <v>64</v>
      </c>
      <c r="F98" s="14" t="s">
        <v>65</v>
      </c>
      <c r="G98" s="14">
        <v>64</v>
      </c>
      <c r="H98" s="1">
        <v>604.79999999999995</v>
      </c>
      <c r="I98" s="3">
        <v>42562</v>
      </c>
      <c r="J98" s="1" t="s">
        <v>66</v>
      </c>
      <c r="K98" s="8" t="s">
        <v>618</v>
      </c>
    </row>
    <row r="99" spans="1:11" ht="56.25" x14ac:dyDescent="0.2">
      <c r="A99" s="10">
        <f t="shared" si="3"/>
        <v>97</v>
      </c>
      <c r="B99" s="8">
        <v>79050874</v>
      </c>
      <c r="C99" s="8" t="s">
        <v>1627</v>
      </c>
      <c r="D99" s="6" t="s">
        <v>948</v>
      </c>
      <c r="E99" s="1" t="s">
        <v>67</v>
      </c>
      <c r="F99" s="1" t="s">
        <v>68</v>
      </c>
      <c r="G99" s="1">
        <v>3</v>
      </c>
      <c r="H99" s="1">
        <v>53.88</v>
      </c>
      <c r="I99" s="3">
        <v>42464</v>
      </c>
      <c r="J99" s="1" t="s">
        <v>69</v>
      </c>
      <c r="K99" s="14" t="s">
        <v>70</v>
      </c>
    </row>
    <row r="100" spans="1:11" ht="33.75" x14ac:dyDescent="0.2">
      <c r="A100" s="10">
        <f t="shared" si="3"/>
        <v>98</v>
      </c>
      <c r="B100" s="8">
        <v>79050879</v>
      </c>
      <c r="C100" s="8" t="s">
        <v>1627</v>
      </c>
      <c r="D100" s="6" t="s">
        <v>948</v>
      </c>
      <c r="E100" s="1" t="s">
        <v>855</v>
      </c>
      <c r="F100" s="1" t="s">
        <v>856</v>
      </c>
      <c r="G100" s="1">
        <v>4100</v>
      </c>
      <c r="H100" s="1">
        <v>65764</v>
      </c>
      <c r="I100" s="3">
        <v>36535</v>
      </c>
      <c r="J100" s="1" t="s">
        <v>1373</v>
      </c>
      <c r="K100" s="14" t="s">
        <v>618</v>
      </c>
    </row>
    <row r="101" spans="1:11" ht="33.75" x14ac:dyDescent="0.2">
      <c r="A101" s="10">
        <f t="shared" si="3"/>
        <v>99</v>
      </c>
      <c r="B101" s="8">
        <v>79050885</v>
      </c>
      <c r="C101" s="8" t="s">
        <v>1627</v>
      </c>
      <c r="D101" s="6" t="s">
        <v>948</v>
      </c>
      <c r="E101" s="1" t="s">
        <v>1159</v>
      </c>
      <c r="F101" s="1" t="s">
        <v>1353</v>
      </c>
      <c r="G101" s="1">
        <v>568</v>
      </c>
      <c r="H101" s="1">
        <v>17988.560000000001</v>
      </c>
      <c r="I101" s="3">
        <v>42710</v>
      </c>
      <c r="J101" s="1" t="s">
        <v>1374</v>
      </c>
      <c r="K101" s="14" t="s">
        <v>618</v>
      </c>
    </row>
    <row r="102" spans="1:11" ht="33.75" x14ac:dyDescent="0.2">
      <c r="A102" s="10">
        <f t="shared" si="3"/>
        <v>100</v>
      </c>
      <c r="B102" s="8">
        <v>79050886</v>
      </c>
      <c r="C102" s="8" t="s">
        <v>1627</v>
      </c>
      <c r="D102" s="6" t="s">
        <v>948</v>
      </c>
      <c r="E102" s="1" t="s">
        <v>1354</v>
      </c>
      <c r="F102" s="1" t="s">
        <v>1355</v>
      </c>
      <c r="G102" s="1">
        <v>5016</v>
      </c>
      <c r="H102" s="1">
        <v>202094.64</v>
      </c>
      <c r="I102" s="3">
        <v>42712</v>
      </c>
      <c r="J102" s="1" t="s">
        <v>172</v>
      </c>
      <c r="K102" s="14" t="s">
        <v>618</v>
      </c>
    </row>
    <row r="103" spans="1:11" ht="33.75" x14ac:dyDescent="0.2">
      <c r="A103" s="10">
        <f t="shared" si="3"/>
        <v>101</v>
      </c>
      <c r="B103" s="8">
        <v>79050618</v>
      </c>
      <c r="C103" s="8" t="s">
        <v>1627</v>
      </c>
      <c r="D103" s="6" t="s">
        <v>948</v>
      </c>
      <c r="E103" s="1" t="s">
        <v>1121</v>
      </c>
      <c r="F103" s="1" t="s">
        <v>1122</v>
      </c>
      <c r="G103" s="1">
        <v>2304</v>
      </c>
      <c r="H103" s="1">
        <v>92828.160000000003</v>
      </c>
      <c r="I103" s="3">
        <v>43005</v>
      </c>
      <c r="J103" s="1" t="s">
        <v>173</v>
      </c>
      <c r="K103" s="14" t="s">
        <v>618</v>
      </c>
    </row>
    <row r="104" spans="1:11" ht="33.75" x14ac:dyDescent="0.2">
      <c r="A104" s="10">
        <f t="shared" si="3"/>
        <v>102</v>
      </c>
      <c r="B104" s="8">
        <v>79050682</v>
      </c>
      <c r="C104" s="8" t="s">
        <v>1627</v>
      </c>
      <c r="D104" s="6" t="s">
        <v>948</v>
      </c>
      <c r="E104" s="1" t="s">
        <v>1123</v>
      </c>
      <c r="F104" s="1" t="s">
        <v>1124</v>
      </c>
      <c r="G104" s="1">
        <v>1216</v>
      </c>
      <c r="H104" s="1">
        <v>41982.18</v>
      </c>
      <c r="I104" s="3">
        <v>42962</v>
      </c>
      <c r="J104" s="1" t="s">
        <v>174</v>
      </c>
      <c r="K104" s="14" t="s">
        <v>618</v>
      </c>
    </row>
    <row r="105" spans="1:11" ht="33.75" x14ac:dyDescent="0.2">
      <c r="A105" s="10">
        <f t="shared" si="3"/>
        <v>103</v>
      </c>
      <c r="B105" s="8">
        <v>79050096</v>
      </c>
      <c r="C105" s="8" t="s">
        <v>1627</v>
      </c>
      <c r="D105" s="6" t="s">
        <v>948</v>
      </c>
      <c r="E105" s="1" t="s">
        <v>1823</v>
      </c>
      <c r="F105" s="1" t="s">
        <v>1824</v>
      </c>
      <c r="G105" s="1">
        <v>200</v>
      </c>
      <c r="H105" s="1">
        <v>12576</v>
      </c>
      <c r="I105" s="3">
        <v>43082</v>
      </c>
      <c r="J105" s="1" t="s">
        <v>175</v>
      </c>
      <c r="K105" s="14" t="s">
        <v>618</v>
      </c>
    </row>
    <row r="106" spans="1:11" ht="33.75" x14ac:dyDescent="0.2">
      <c r="A106" s="10">
        <f t="shared" si="3"/>
        <v>104</v>
      </c>
      <c r="B106" s="8">
        <v>79050185</v>
      </c>
      <c r="C106" s="8" t="s">
        <v>1627</v>
      </c>
      <c r="D106" s="6" t="s">
        <v>948</v>
      </c>
      <c r="E106" s="1" t="s">
        <v>1825</v>
      </c>
      <c r="F106" s="1" t="s">
        <v>1826</v>
      </c>
      <c r="G106" s="1">
        <v>300</v>
      </c>
      <c r="H106" s="1">
        <v>18864</v>
      </c>
      <c r="I106" s="3">
        <v>43054</v>
      </c>
      <c r="J106" s="1" t="s">
        <v>176</v>
      </c>
      <c r="K106" s="14" t="s">
        <v>618</v>
      </c>
    </row>
    <row r="107" spans="1:11" ht="33.75" x14ac:dyDescent="0.2">
      <c r="A107" s="10">
        <f t="shared" si="3"/>
        <v>105</v>
      </c>
      <c r="B107" s="8">
        <v>79050154</v>
      </c>
      <c r="C107" s="8" t="s">
        <v>1627</v>
      </c>
      <c r="D107" s="6" t="s">
        <v>948</v>
      </c>
      <c r="E107" s="1" t="s">
        <v>1827</v>
      </c>
      <c r="F107" s="1" t="s">
        <v>1828</v>
      </c>
      <c r="G107" s="1">
        <v>600</v>
      </c>
      <c r="H107" s="1">
        <v>37728</v>
      </c>
      <c r="I107" s="3">
        <v>43054</v>
      </c>
      <c r="J107" s="1" t="s">
        <v>177</v>
      </c>
      <c r="K107" s="14" t="s">
        <v>618</v>
      </c>
    </row>
    <row r="108" spans="1:11" ht="33.75" x14ac:dyDescent="0.2">
      <c r="A108" s="10">
        <f t="shared" si="3"/>
        <v>106</v>
      </c>
      <c r="B108" s="8">
        <v>79050192</v>
      </c>
      <c r="C108" s="8" t="s">
        <v>1627</v>
      </c>
      <c r="D108" s="6" t="s">
        <v>948</v>
      </c>
      <c r="E108" s="1" t="s">
        <v>1171</v>
      </c>
      <c r="F108" s="1" t="s">
        <v>603</v>
      </c>
      <c r="G108" s="1">
        <v>146</v>
      </c>
      <c r="H108" s="1">
        <v>9180.48</v>
      </c>
      <c r="I108" s="3">
        <v>43147</v>
      </c>
      <c r="J108" s="1" t="s">
        <v>602</v>
      </c>
      <c r="K108" s="14" t="s">
        <v>618</v>
      </c>
    </row>
    <row r="109" spans="1:11" ht="33.75" x14ac:dyDescent="0.2">
      <c r="A109" s="10">
        <f t="shared" si="3"/>
        <v>107</v>
      </c>
      <c r="B109" s="8">
        <v>79050711</v>
      </c>
      <c r="C109" s="8" t="s">
        <v>1627</v>
      </c>
      <c r="D109" s="6" t="s">
        <v>948</v>
      </c>
      <c r="E109" s="1" t="s">
        <v>1219</v>
      </c>
      <c r="F109" s="1" t="s">
        <v>1220</v>
      </c>
      <c r="G109" s="1">
        <v>400</v>
      </c>
      <c r="H109" s="1">
        <v>25152</v>
      </c>
      <c r="I109" s="3">
        <v>43300</v>
      </c>
      <c r="J109" s="1" t="s">
        <v>1221</v>
      </c>
      <c r="K109" s="14" t="s">
        <v>618</v>
      </c>
    </row>
    <row r="110" spans="1:11" ht="33.75" x14ac:dyDescent="0.2">
      <c r="A110" s="10">
        <f t="shared" si="3"/>
        <v>108</v>
      </c>
      <c r="B110" s="8">
        <v>79050713</v>
      </c>
      <c r="C110" s="8" t="s">
        <v>1627</v>
      </c>
      <c r="D110" s="6" t="s">
        <v>948</v>
      </c>
      <c r="E110" s="1" t="s">
        <v>1222</v>
      </c>
      <c r="F110" s="1" t="s">
        <v>1223</v>
      </c>
      <c r="G110" s="1">
        <v>700</v>
      </c>
      <c r="H110" s="1">
        <v>44016</v>
      </c>
      <c r="I110" s="3">
        <v>43300</v>
      </c>
      <c r="J110" s="1" t="s">
        <v>462</v>
      </c>
      <c r="K110" s="14" t="s">
        <v>618</v>
      </c>
    </row>
    <row r="111" spans="1:11" ht="33.75" x14ac:dyDescent="0.2">
      <c r="A111" s="10">
        <f t="shared" si="3"/>
        <v>109</v>
      </c>
      <c r="B111" s="8">
        <v>79050716</v>
      </c>
      <c r="C111" s="8" t="s">
        <v>1627</v>
      </c>
      <c r="D111" s="6" t="s">
        <v>948</v>
      </c>
      <c r="E111" s="1" t="s">
        <v>463</v>
      </c>
      <c r="F111" s="1" t="s">
        <v>464</v>
      </c>
      <c r="G111" s="1">
        <v>1100</v>
      </c>
      <c r="H111" s="1">
        <v>69168</v>
      </c>
      <c r="I111" s="3">
        <v>43307</v>
      </c>
      <c r="J111" s="1" t="s">
        <v>465</v>
      </c>
      <c r="K111" s="14" t="s">
        <v>618</v>
      </c>
    </row>
    <row r="112" spans="1:11" ht="33.75" x14ac:dyDescent="0.2">
      <c r="A112" s="10">
        <f t="shared" si="3"/>
        <v>110</v>
      </c>
      <c r="B112" s="8">
        <v>79050062</v>
      </c>
      <c r="C112" s="8" t="s">
        <v>1627</v>
      </c>
      <c r="D112" s="6" t="s">
        <v>948</v>
      </c>
      <c r="E112" s="1" t="s">
        <v>466</v>
      </c>
      <c r="F112" s="1" t="s">
        <v>467</v>
      </c>
      <c r="G112" s="1">
        <v>1100</v>
      </c>
      <c r="H112" s="1">
        <v>69168</v>
      </c>
      <c r="I112" s="3">
        <v>43323</v>
      </c>
      <c r="J112" s="1" t="s">
        <v>468</v>
      </c>
      <c r="K112" s="14" t="s">
        <v>618</v>
      </c>
    </row>
    <row r="113" spans="1:11" ht="33.75" x14ac:dyDescent="0.2">
      <c r="A113" s="10">
        <f t="shared" si="3"/>
        <v>111</v>
      </c>
      <c r="B113" s="8">
        <v>79050508</v>
      </c>
      <c r="C113" s="8" t="s">
        <v>1627</v>
      </c>
      <c r="D113" s="6" t="s">
        <v>948</v>
      </c>
      <c r="E113" s="1" t="s">
        <v>469</v>
      </c>
      <c r="F113" s="1" t="s">
        <v>470</v>
      </c>
      <c r="G113" s="1">
        <v>900</v>
      </c>
      <c r="H113" s="1">
        <v>56592</v>
      </c>
      <c r="I113" s="3">
        <v>43323</v>
      </c>
      <c r="J113" s="1" t="s">
        <v>471</v>
      </c>
      <c r="K113" s="14" t="s">
        <v>618</v>
      </c>
    </row>
    <row r="114" spans="1:11" ht="33.75" x14ac:dyDescent="0.2">
      <c r="A114" s="10">
        <f t="shared" si="3"/>
        <v>112</v>
      </c>
      <c r="B114" s="8">
        <v>79050750</v>
      </c>
      <c r="C114" s="8" t="s">
        <v>1627</v>
      </c>
      <c r="D114" s="6" t="s">
        <v>948</v>
      </c>
      <c r="E114" s="1" t="s">
        <v>472</v>
      </c>
      <c r="F114" s="1" t="s">
        <v>473</v>
      </c>
      <c r="G114" s="1">
        <v>300</v>
      </c>
      <c r="H114" s="1">
        <v>18864</v>
      </c>
      <c r="I114" s="3">
        <v>43323</v>
      </c>
      <c r="J114" s="1" t="s">
        <v>474</v>
      </c>
      <c r="K114" s="14" t="s">
        <v>618</v>
      </c>
    </row>
    <row r="115" spans="1:11" ht="33.75" x14ac:dyDescent="0.2">
      <c r="A115" s="10">
        <f t="shared" si="3"/>
        <v>113</v>
      </c>
      <c r="B115" s="8">
        <v>79050751</v>
      </c>
      <c r="C115" s="8" t="s">
        <v>1627</v>
      </c>
      <c r="D115" s="6" t="s">
        <v>948</v>
      </c>
      <c r="E115" s="1" t="s">
        <v>475</v>
      </c>
      <c r="F115" s="1" t="s">
        <v>476</v>
      </c>
      <c r="G115" s="1">
        <v>1500</v>
      </c>
      <c r="H115" s="1">
        <v>94320</v>
      </c>
      <c r="I115" s="3">
        <v>43323</v>
      </c>
      <c r="J115" s="1" t="s">
        <v>477</v>
      </c>
      <c r="K115" s="14" t="s">
        <v>618</v>
      </c>
    </row>
    <row r="116" spans="1:11" ht="33.75" x14ac:dyDescent="0.2">
      <c r="A116" s="10">
        <f t="shared" si="3"/>
        <v>114</v>
      </c>
      <c r="B116" s="87">
        <v>79050851</v>
      </c>
      <c r="C116" s="8" t="s">
        <v>1627</v>
      </c>
      <c r="D116" s="6" t="s">
        <v>948</v>
      </c>
      <c r="E116" s="8" t="s">
        <v>384</v>
      </c>
      <c r="F116" s="10" t="s">
        <v>23</v>
      </c>
      <c r="G116" s="50">
        <v>4233</v>
      </c>
      <c r="H116" s="51">
        <v>170547.57</v>
      </c>
      <c r="I116" s="52">
        <v>42543</v>
      </c>
      <c r="J116" s="6" t="s">
        <v>24</v>
      </c>
      <c r="K116" s="8" t="s">
        <v>618</v>
      </c>
    </row>
    <row r="117" spans="1:11" ht="33.75" x14ac:dyDescent="0.2">
      <c r="A117" s="10">
        <f t="shared" si="3"/>
        <v>115</v>
      </c>
      <c r="B117" s="8">
        <v>79050239</v>
      </c>
      <c r="C117" s="8" t="s">
        <v>1627</v>
      </c>
      <c r="D117" s="6" t="s">
        <v>948</v>
      </c>
      <c r="E117" s="1" t="s">
        <v>1829</v>
      </c>
      <c r="F117" s="1" t="s">
        <v>1830</v>
      </c>
      <c r="G117" s="1">
        <v>200</v>
      </c>
      <c r="H117" s="1">
        <v>12576</v>
      </c>
      <c r="I117" s="3">
        <v>43025</v>
      </c>
      <c r="J117" s="1" t="s">
        <v>178</v>
      </c>
      <c r="K117" s="14" t="s">
        <v>618</v>
      </c>
    </row>
    <row r="118" spans="1:11" ht="33.75" x14ac:dyDescent="0.2">
      <c r="A118" s="10">
        <f t="shared" si="3"/>
        <v>116</v>
      </c>
      <c r="B118" s="8">
        <v>79050238</v>
      </c>
      <c r="C118" s="8" t="s">
        <v>1627</v>
      </c>
      <c r="D118" s="6" t="s">
        <v>948</v>
      </c>
      <c r="E118" s="1" t="s">
        <v>1831</v>
      </c>
      <c r="F118" s="1" t="s">
        <v>1832</v>
      </c>
      <c r="G118" s="1">
        <v>670</v>
      </c>
      <c r="H118" s="1">
        <v>42129.599999999999</v>
      </c>
      <c r="I118" s="3">
        <v>43066</v>
      </c>
      <c r="J118" s="1" t="s">
        <v>179</v>
      </c>
      <c r="K118" s="14" t="s">
        <v>618</v>
      </c>
    </row>
    <row r="119" spans="1:11" ht="33.75" x14ac:dyDescent="0.2">
      <c r="A119" s="10">
        <f t="shared" si="3"/>
        <v>117</v>
      </c>
      <c r="B119" s="8">
        <v>79050242</v>
      </c>
      <c r="C119" s="8" t="s">
        <v>1627</v>
      </c>
      <c r="D119" s="6" t="s">
        <v>948</v>
      </c>
      <c r="E119" s="1" t="s">
        <v>1833</v>
      </c>
      <c r="F119" s="1" t="s">
        <v>1834</v>
      </c>
      <c r="G119" s="1">
        <v>1000</v>
      </c>
      <c r="H119" s="1">
        <v>62880</v>
      </c>
      <c r="I119" s="3">
        <v>43033</v>
      </c>
      <c r="J119" s="1" t="s">
        <v>180</v>
      </c>
      <c r="K119" s="14" t="s">
        <v>618</v>
      </c>
    </row>
    <row r="120" spans="1:11" ht="33.75" x14ac:dyDescent="0.2">
      <c r="A120" s="10">
        <f t="shared" si="3"/>
        <v>118</v>
      </c>
      <c r="B120" s="8">
        <v>79050248</v>
      </c>
      <c r="C120" s="8" t="s">
        <v>1627</v>
      </c>
      <c r="D120" s="6" t="s">
        <v>948</v>
      </c>
      <c r="E120" s="1" t="s">
        <v>1835</v>
      </c>
      <c r="F120" s="1" t="s">
        <v>1836</v>
      </c>
      <c r="G120" s="1">
        <v>582</v>
      </c>
      <c r="H120" s="1">
        <v>36596.160000000003</v>
      </c>
      <c r="I120" s="3">
        <v>43055</v>
      </c>
      <c r="J120" s="1" t="s">
        <v>181</v>
      </c>
      <c r="K120" s="14" t="s">
        <v>618</v>
      </c>
    </row>
    <row r="121" spans="1:11" ht="67.5" x14ac:dyDescent="0.2">
      <c r="A121" s="10">
        <f t="shared" si="3"/>
        <v>119</v>
      </c>
      <c r="B121" s="87">
        <f>B40+1</f>
        <v>79050117</v>
      </c>
      <c r="C121" s="8" t="s">
        <v>1627</v>
      </c>
      <c r="D121" s="6" t="s">
        <v>1329</v>
      </c>
      <c r="E121" s="8" t="s">
        <v>1330</v>
      </c>
      <c r="F121" s="10" t="s">
        <v>1331</v>
      </c>
      <c r="G121" s="50">
        <v>1209379</v>
      </c>
      <c r="H121" s="51">
        <v>5127766.96</v>
      </c>
      <c r="I121" s="52">
        <v>39693</v>
      </c>
      <c r="J121" s="6" t="s">
        <v>1332</v>
      </c>
      <c r="K121" s="8" t="s">
        <v>1846</v>
      </c>
    </row>
    <row r="122" spans="1:11" ht="45" x14ac:dyDescent="0.2">
      <c r="A122" s="10">
        <f t="shared" si="3"/>
        <v>120</v>
      </c>
      <c r="B122" s="87">
        <f t="shared" ref="B122:B144" si="4">B121+1</f>
        <v>79050118</v>
      </c>
      <c r="C122" s="8" t="s">
        <v>1627</v>
      </c>
      <c r="D122" s="6" t="s">
        <v>1329</v>
      </c>
      <c r="E122" s="8">
        <v>1</v>
      </c>
      <c r="F122" s="10" t="s">
        <v>857</v>
      </c>
      <c r="G122" s="50">
        <v>1153757</v>
      </c>
      <c r="H122" s="51">
        <v>4891929.68</v>
      </c>
      <c r="I122" s="52">
        <v>39695</v>
      </c>
      <c r="J122" s="6" t="s">
        <v>799</v>
      </c>
      <c r="K122" s="8" t="s">
        <v>1847</v>
      </c>
    </row>
    <row r="123" spans="1:11" ht="67.5" x14ac:dyDescent="0.2">
      <c r="A123" s="10">
        <f t="shared" si="3"/>
        <v>121</v>
      </c>
      <c r="B123" s="87">
        <f t="shared" si="4"/>
        <v>79050119</v>
      </c>
      <c r="C123" s="8" t="s">
        <v>1627</v>
      </c>
      <c r="D123" s="6" t="s">
        <v>1329</v>
      </c>
      <c r="E123" s="8" t="s">
        <v>1167</v>
      </c>
      <c r="F123" s="10" t="s">
        <v>800</v>
      </c>
      <c r="G123" s="50">
        <v>83247</v>
      </c>
      <c r="H123" s="51">
        <v>352967.28</v>
      </c>
      <c r="I123" s="52">
        <v>39695</v>
      </c>
      <c r="J123" s="6" t="s">
        <v>1007</v>
      </c>
      <c r="K123" s="8" t="s">
        <v>1848</v>
      </c>
    </row>
    <row r="124" spans="1:11" ht="67.5" x14ac:dyDescent="0.2">
      <c r="A124" s="10">
        <f t="shared" si="3"/>
        <v>122</v>
      </c>
      <c r="B124" s="87">
        <f t="shared" si="4"/>
        <v>79050120</v>
      </c>
      <c r="C124" s="8" t="s">
        <v>1627</v>
      </c>
      <c r="D124" s="6" t="s">
        <v>1329</v>
      </c>
      <c r="E124" s="8" t="s">
        <v>1008</v>
      </c>
      <c r="F124" s="10" t="s">
        <v>1009</v>
      </c>
      <c r="G124" s="50">
        <v>167176</v>
      </c>
      <c r="H124" s="51">
        <v>708826.24</v>
      </c>
      <c r="I124" s="52">
        <v>39695</v>
      </c>
      <c r="J124" s="6" t="s">
        <v>1010</v>
      </c>
      <c r="K124" s="8" t="s">
        <v>1849</v>
      </c>
    </row>
    <row r="125" spans="1:11" ht="56.25" x14ac:dyDescent="0.2">
      <c r="A125" s="10">
        <f t="shared" si="3"/>
        <v>123</v>
      </c>
      <c r="B125" s="87">
        <f t="shared" si="4"/>
        <v>79050121</v>
      </c>
      <c r="C125" s="8" t="s">
        <v>1627</v>
      </c>
      <c r="D125" s="6" t="s">
        <v>1329</v>
      </c>
      <c r="E125" s="8" t="s">
        <v>1011</v>
      </c>
      <c r="F125" s="10" t="s">
        <v>129</v>
      </c>
      <c r="G125" s="50">
        <v>2448537</v>
      </c>
      <c r="H125" s="51">
        <v>10381796.880000001</v>
      </c>
      <c r="I125" s="52">
        <v>39874</v>
      </c>
      <c r="J125" s="6" t="s">
        <v>130</v>
      </c>
      <c r="K125" s="8" t="s">
        <v>1850</v>
      </c>
    </row>
    <row r="126" spans="1:11" ht="67.5" x14ac:dyDescent="0.2">
      <c r="A126" s="10">
        <f t="shared" si="3"/>
        <v>124</v>
      </c>
      <c r="B126" s="87">
        <f t="shared" si="4"/>
        <v>79050122</v>
      </c>
      <c r="C126" s="8" t="s">
        <v>1627</v>
      </c>
      <c r="D126" s="6" t="s">
        <v>1329</v>
      </c>
      <c r="E126" s="8" t="s">
        <v>1165</v>
      </c>
      <c r="F126" s="10" t="s">
        <v>1166</v>
      </c>
      <c r="G126" s="50">
        <v>55320</v>
      </c>
      <c r="H126" s="51">
        <v>234556.79999999999</v>
      </c>
      <c r="I126" s="52">
        <v>39874</v>
      </c>
      <c r="J126" s="6" t="s">
        <v>274</v>
      </c>
      <c r="K126" s="8" t="s">
        <v>1851</v>
      </c>
    </row>
    <row r="127" spans="1:11" ht="56.25" x14ac:dyDescent="0.2">
      <c r="A127" s="10">
        <f t="shared" si="3"/>
        <v>125</v>
      </c>
      <c r="B127" s="87">
        <f t="shared" si="4"/>
        <v>79050123</v>
      </c>
      <c r="C127" s="8" t="s">
        <v>1627</v>
      </c>
      <c r="D127" s="6" t="s">
        <v>1329</v>
      </c>
      <c r="E127" s="8" t="s">
        <v>275</v>
      </c>
      <c r="F127" s="10" t="s">
        <v>276</v>
      </c>
      <c r="G127" s="50">
        <v>1163242</v>
      </c>
      <c r="H127" s="51">
        <v>3792168.92</v>
      </c>
      <c r="I127" s="52">
        <v>39875</v>
      </c>
      <c r="J127" s="6" t="s">
        <v>277</v>
      </c>
      <c r="K127" s="8" t="s">
        <v>1660</v>
      </c>
    </row>
    <row r="128" spans="1:11" ht="56.25" x14ac:dyDescent="0.2">
      <c r="A128" s="10">
        <f t="shared" si="3"/>
        <v>126</v>
      </c>
      <c r="B128" s="87">
        <f t="shared" si="4"/>
        <v>79050124</v>
      </c>
      <c r="C128" s="8" t="s">
        <v>1627</v>
      </c>
      <c r="D128" s="6" t="s">
        <v>1329</v>
      </c>
      <c r="E128" s="8" t="s">
        <v>966</v>
      </c>
      <c r="F128" s="10" t="s">
        <v>967</v>
      </c>
      <c r="G128" s="50">
        <v>253916</v>
      </c>
      <c r="H128" s="51">
        <v>1023281.48</v>
      </c>
      <c r="I128" s="52">
        <v>39897</v>
      </c>
      <c r="J128" s="6" t="s">
        <v>410</v>
      </c>
      <c r="K128" s="8" t="s">
        <v>1407</v>
      </c>
    </row>
    <row r="129" spans="1:11" ht="56.25" x14ac:dyDescent="0.2">
      <c r="A129" s="10">
        <f t="shared" si="3"/>
        <v>127</v>
      </c>
      <c r="B129" s="87">
        <f t="shared" si="4"/>
        <v>79050125</v>
      </c>
      <c r="C129" s="8" t="s">
        <v>1627</v>
      </c>
      <c r="D129" s="6" t="s">
        <v>1329</v>
      </c>
      <c r="E129" s="8" t="s">
        <v>966</v>
      </c>
      <c r="F129" s="10" t="s">
        <v>411</v>
      </c>
      <c r="G129" s="50">
        <v>120632</v>
      </c>
      <c r="H129" s="51">
        <v>486146.96</v>
      </c>
      <c r="I129" s="52">
        <v>39897</v>
      </c>
      <c r="J129" s="6" t="s">
        <v>412</v>
      </c>
      <c r="K129" s="8" t="s">
        <v>1408</v>
      </c>
    </row>
    <row r="130" spans="1:11" ht="56.25" x14ac:dyDescent="0.2">
      <c r="A130" s="10">
        <f t="shared" si="3"/>
        <v>128</v>
      </c>
      <c r="B130" s="87">
        <f t="shared" si="4"/>
        <v>79050126</v>
      </c>
      <c r="C130" s="8" t="s">
        <v>1627</v>
      </c>
      <c r="D130" s="6" t="s">
        <v>1329</v>
      </c>
      <c r="E130" s="8" t="s">
        <v>966</v>
      </c>
      <c r="F130" s="10" t="s">
        <v>413</v>
      </c>
      <c r="G130" s="50">
        <v>189087</v>
      </c>
      <c r="H130" s="51">
        <v>576715.35</v>
      </c>
      <c r="I130" s="52">
        <v>39897</v>
      </c>
      <c r="J130" s="6" t="s">
        <v>593</v>
      </c>
      <c r="K130" s="8" t="s">
        <v>1408</v>
      </c>
    </row>
    <row r="131" spans="1:11" ht="56.25" x14ac:dyDescent="0.2">
      <c r="A131" s="10">
        <f t="shared" si="3"/>
        <v>129</v>
      </c>
      <c r="B131" s="87">
        <f t="shared" si="4"/>
        <v>79050127</v>
      </c>
      <c r="C131" s="8" t="s">
        <v>1627</v>
      </c>
      <c r="D131" s="6" t="s">
        <v>1329</v>
      </c>
      <c r="E131" s="8" t="s">
        <v>966</v>
      </c>
      <c r="F131" s="10" t="s">
        <v>1392</v>
      </c>
      <c r="G131" s="50">
        <v>1960243</v>
      </c>
      <c r="H131" s="51">
        <v>7899779.29</v>
      </c>
      <c r="I131" s="52">
        <v>39897</v>
      </c>
      <c r="J131" s="6" t="s">
        <v>1393</v>
      </c>
      <c r="K131" s="8" t="s">
        <v>1408</v>
      </c>
    </row>
    <row r="132" spans="1:11" ht="56.25" x14ac:dyDescent="0.2">
      <c r="A132" s="10">
        <f t="shared" si="3"/>
        <v>130</v>
      </c>
      <c r="B132" s="87">
        <f t="shared" si="4"/>
        <v>79050128</v>
      </c>
      <c r="C132" s="8" t="s">
        <v>1627</v>
      </c>
      <c r="D132" s="6" t="s">
        <v>1329</v>
      </c>
      <c r="E132" s="8" t="s">
        <v>966</v>
      </c>
      <c r="F132" s="10" t="s">
        <v>1394</v>
      </c>
      <c r="G132" s="50">
        <v>82633</v>
      </c>
      <c r="H132" s="51">
        <v>333010.99</v>
      </c>
      <c r="I132" s="52">
        <v>39897</v>
      </c>
      <c r="J132" s="6" t="s">
        <v>1395</v>
      </c>
      <c r="K132" s="8" t="s">
        <v>1408</v>
      </c>
    </row>
    <row r="133" spans="1:11" ht="56.25" x14ac:dyDescent="0.2">
      <c r="A133" s="10">
        <f t="shared" si="3"/>
        <v>131</v>
      </c>
      <c r="B133" s="87">
        <f t="shared" si="4"/>
        <v>79050129</v>
      </c>
      <c r="C133" s="8" t="s">
        <v>1627</v>
      </c>
      <c r="D133" s="6" t="s">
        <v>1329</v>
      </c>
      <c r="E133" s="8" t="s">
        <v>966</v>
      </c>
      <c r="F133" s="10" t="s">
        <v>1396</v>
      </c>
      <c r="G133" s="50">
        <v>180366</v>
      </c>
      <c r="H133" s="51">
        <v>550116.30000000005</v>
      </c>
      <c r="I133" s="52">
        <v>39897</v>
      </c>
      <c r="J133" s="6" t="s">
        <v>1397</v>
      </c>
      <c r="K133" s="8" t="s">
        <v>1407</v>
      </c>
    </row>
    <row r="134" spans="1:11" ht="56.25" x14ac:dyDescent="0.2">
      <c r="A134" s="10">
        <f t="shared" ref="A134:A194" si="5">A133+1</f>
        <v>132</v>
      </c>
      <c r="B134" s="87">
        <f t="shared" si="4"/>
        <v>79050130</v>
      </c>
      <c r="C134" s="8" t="s">
        <v>1627</v>
      </c>
      <c r="D134" s="6" t="s">
        <v>1329</v>
      </c>
      <c r="E134" s="8" t="s">
        <v>966</v>
      </c>
      <c r="F134" s="10" t="s">
        <v>1398</v>
      </c>
      <c r="G134" s="50">
        <v>154901</v>
      </c>
      <c r="H134" s="51">
        <v>624251.03</v>
      </c>
      <c r="I134" s="10" t="s">
        <v>1399</v>
      </c>
      <c r="J134" s="6" t="s">
        <v>1400</v>
      </c>
      <c r="K134" s="8" t="s">
        <v>1407</v>
      </c>
    </row>
    <row r="135" spans="1:11" ht="56.25" x14ac:dyDescent="0.2">
      <c r="A135" s="10">
        <f t="shared" si="5"/>
        <v>133</v>
      </c>
      <c r="B135" s="87">
        <f t="shared" si="4"/>
        <v>79050131</v>
      </c>
      <c r="C135" s="8" t="s">
        <v>1627</v>
      </c>
      <c r="D135" s="6" t="s">
        <v>1329</v>
      </c>
      <c r="E135" s="8" t="s">
        <v>966</v>
      </c>
      <c r="F135" s="10" t="s">
        <v>1401</v>
      </c>
      <c r="G135" s="50">
        <v>120993</v>
      </c>
      <c r="H135" s="51">
        <v>487601.79</v>
      </c>
      <c r="I135" s="52">
        <v>39897</v>
      </c>
      <c r="J135" s="6" t="s">
        <v>1402</v>
      </c>
      <c r="K135" s="8" t="s">
        <v>1408</v>
      </c>
    </row>
    <row r="136" spans="1:11" ht="56.25" x14ac:dyDescent="0.2">
      <c r="A136" s="10">
        <f t="shared" si="5"/>
        <v>134</v>
      </c>
      <c r="B136" s="87">
        <f t="shared" si="4"/>
        <v>79050132</v>
      </c>
      <c r="C136" s="8" t="s">
        <v>1627</v>
      </c>
      <c r="D136" s="6" t="s">
        <v>1329</v>
      </c>
      <c r="E136" s="8" t="s">
        <v>966</v>
      </c>
      <c r="F136" s="10" t="s">
        <v>1403</v>
      </c>
      <c r="G136" s="50">
        <v>129945</v>
      </c>
      <c r="H136" s="51">
        <v>523678.35</v>
      </c>
      <c r="I136" s="52">
        <v>39897</v>
      </c>
      <c r="J136" s="6" t="s">
        <v>1404</v>
      </c>
      <c r="K136" s="8" t="s">
        <v>1407</v>
      </c>
    </row>
    <row r="137" spans="1:11" ht="56.25" x14ac:dyDescent="0.2">
      <c r="A137" s="10">
        <f t="shared" si="5"/>
        <v>135</v>
      </c>
      <c r="B137" s="87">
        <f t="shared" si="4"/>
        <v>79050133</v>
      </c>
      <c r="C137" s="8" t="s">
        <v>1627</v>
      </c>
      <c r="D137" s="6" t="s">
        <v>1329</v>
      </c>
      <c r="E137" s="8" t="s">
        <v>966</v>
      </c>
      <c r="F137" s="10" t="s">
        <v>1405</v>
      </c>
      <c r="G137" s="50">
        <v>823356</v>
      </c>
      <c r="H137" s="51">
        <v>2848811.76</v>
      </c>
      <c r="I137" s="52">
        <v>39897</v>
      </c>
      <c r="J137" s="6" t="s">
        <v>190</v>
      </c>
      <c r="K137" s="8" t="s">
        <v>1408</v>
      </c>
    </row>
    <row r="138" spans="1:11" ht="56.25" x14ac:dyDescent="0.2">
      <c r="A138" s="10">
        <f t="shared" si="5"/>
        <v>136</v>
      </c>
      <c r="B138" s="87">
        <f t="shared" si="4"/>
        <v>79050134</v>
      </c>
      <c r="C138" s="8" t="s">
        <v>1627</v>
      </c>
      <c r="D138" s="6" t="s">
        <v>1329</v>
      </c>
      <c r="E138" s="8" t="s">
        <v>966</v>
      </c>
      <c r="F138" s="10" t="s">
        <v>1780</v>
      </c>
      <c r="G138" s="50">
        <v>578430</v>
      </c>
      <c r="H138" s="51">
        <v>1764211.5</v>
      </c>
      <c r="I138" s="52">
        <v>39897</v>
      </c>
      <c r="J138" s="6" t="s">
        <v>1781</v>
      </c>
      <c r="K138" s="8" t="s">
        <v>1408</v>
      </c>
    </row>
    <row r="139" spans="1:11" ht="56.25" x14ac:dyDescent="0.2">
      <c r="A139" s="10">
        <f t="shared" si="5"/>
        <v>137</v>
      </c>
      <c r="B139" s="87">
        <f t="shared" si="4"/>
        <v>79050135</v>
      </c>
      <c r="C139" s="8" t="s">
        <v>1627</v>
      </c>
      <c r="D139" s="6" t="s">
        <v>1329</v>
      </c>
      <c r="E139" s="8" t="s">
        <v>966</v>
      </c>
      <c r="F139" s="10" t="s">
        <v>1782</v>
      </c>
      <c r="G139" s="50">
        <v>88205</v>
      </c>
      <c r="H139" s="51">
        <v>355466.15</v>
      </c>
      <c r="I139" s="52">
        <v>39897</v>
      </c>
      <c r="J139" s="6" t="s">
        <v>1687</v>
      </c>
      <c r="K139" s="8" t="s">
        <v>1408</v>
      </c>
    </row>
    <row r="140" spans="1:11" ht="56.25" x14ac:dyDescent="0.2">
      <c r="A140" s="10">
        <f t="shared" si="5"/>
        <v>138</v>
      </c>
      <c r="B140" s="87">
        <f t="shared" si="4"/>
        <v>79050136</v>
      </c>
      <c r="C140" s="8" t="s">
        <v>1627</v>
      </c>
      <c r="D140" s="6" t="s">
        <v>1329</v>
      </c>
      <c r="E140" s="8" t="s">
        <v>966</v>
      </c>
      <c r="F140" s="10" t="s">
        <v>1688</v>
      </c>
      <c r="G140" s="50">
        <v>98688</v>
      </c>
      <c r="H140" s="51">
        <v>397712.64000000001</v>
      </c>
      <c r="I140" s="52">
        <v>39897</v>
      </c>
      <c r="J140" s="6" t="s">
        <v>71</v>
      </c>
      <c r="K140" s="8" t="s">
        <v>1407</v>
      </c>
    </row>
    <row r="141" spans="1:11" ht="56.25" x14ac:dyDescent="0.2">
      <c r="A141" s="10">
        <f t="shared" si="5"/>
        <v>139</v>
      </c>
      <c r="B141" s="87">
        <f t="shared" si="4"/>
        <v>79050137</v>
      </c>
      <c r="C141" s="8" t="s">
        <v>1627</v>
      </c>
      <c r="D141" s="6" t="s">
        <v>1329</v>
      </c>
      <c r="E141" s="8" t="s">
        <v>966</v>
      </c>
      <c r="F141" s="10" t="s">
        <v>1795</v>
      </c>
      <c r="G141" s="50">
        <v>464228</v>
      </c>
      <c r="H141" s="51">
        <v>1870838.84</v>
      </c>
      <c r="I141" s="52">
        <v>39953</v>
      </c>
      <c r="J141" s="6" t="s">
        <v>1796</v>
      </c>
      <c r="K141" s="8" t="s">
        <v>1408</v>
      </c>
    </row>
    <row r="142" spans="1:11" ht="45" x14ac:dyDescent="0.2">
      <c r="A142" s="10">
        <f t="shared" si="5"/>
        <v>140</v>
      </c>
      <c r="B142" s="87">
        <f t="shared" si="4"/>
        <v>79050138</v>
      </c>
      <c r="C142" s="8" t="s">
        <v>1627</v>
      </c>
      <c r="D142" s="6" t="s">
        <v>1797</v>
      </c>
      <c r="E142" s="8" t="s">
        <v>730</v>
      </c>
      <c r="F142" s="10" t="s">
        <v>328</v>
      </c>
      <c r="G142" s="50">
        <v>1787500</v>
      </c>
      <c r="H142" s="51">
        <v>4450875</v>
      </c>
      <c r="I142" s="52">
        <v>40136</v>
      </c>
      <c r="J142" s="6" t="s">
        <v>1356</v>
      </c>
      <c r="K142" s="8" t="s">
        <v>618</v>
      </c>
    </row>
    <row r="143" spans="1:11" ht="45" x14ac:dyDescent="0.2">
      <c r="A143" s="10">
        <f t="shared" si="5"/>
        <v>141</v>
      </c>
      <c r="B143" s="87">
        <f t="shared" si="4"/>
        <v>79050139</v>
      </c>
      <c r="C143" s="8" t="s">
        <v>1627</v>
      </c>
      <c r="D143" s="6" t="s">
        <v>1357</v>
      </c>
      <c r="E143" s="8" t="s">
        <v>1358</v>
      </c>
      <c r="F143" s="10" t="s">
        <v>327</v>
      </c>
      <c r="G143" s="50">
        <v>502800</v>
      </c>
      <c r="H143" s="51">
        <v>1251972</v>
      </c>
      <c r="I143" s="52">
        <v>40136</v>
      </c>
      <c r="J143" s="6" t="s">
        <v>509</v>
      </c>
      <c r="K143" s="8" t="s">
        <v>618</v>
      </c>
    </row>
    <row r="144" spans="1:11" ht="45" x14ac:dyDescent="0.2">
      <c r="A144" s="10">
        <f t="shared" si="5"/>
        <v>142</v>
      </c>
      <c r="B144" s="87">
        <f t="shared" si="4"/>
        <v>79050140</v>
      </c>
      <c r="C144" s="8" t="s">
        <v>1627</v>
      </c>
      <c r="D144" s="6" t="s">
        <v>1329</v>
      </c>
      <c r="E144" s="8" t="s">
        <v>510</v>
      </c>
      <c r="F144" s="10" t="s">
        <v>1615</v>
      </c>
      <c r="G144" s="50">
        <v>80000</v>
      </c>
      <c r="H144" s="51">
        <v>339200</v>
      </c>
      <c r="I144" s="52">
        <v>40169</v>
      </c>
      <c r="J144" s="6" t="s">
        <v>511</v>
      </c>
      <c r="K144" s="8" t="s">
        <v>1852</v>
      </c>
    </row>
    <row r="145" spans="1:11" ht="45" x14ac:dyDescent="0.2">
      <c r="A145" s="10">
        <f t="shared" si="5"/>
        <v>143</v>
      </c>
      <c r="B145" s="87">
        <v>79050143</v>
      </c>
      <c r="C145" s="8" t="s">
        <v>1627</v>
      </c>
      <c r="D145" s="6" t="s">
        <v>1329</v>
      </c>
      <c r="E145" s="8" t="s">
        <v>789</v>
      </c>
      <c r="F145" s="10" t="s">
        <v>790</v>
      </c>
      <c r="G145" s="50">
        <v>823229</v>
      </c>
      <c r="H145" s="51">
        <v>3762156.53</v>
      </c>
      <c r="I145" s="52">
        <v>40289</v>
      </c>
      <c r="J145" s="6" t="s">
        <v>791</v>
      </c>
      <c r="K145" s="8" t="s">
        <v>618</v>
      </c>
    </row>
    <row r="146" spans="1:11" ht="45" x14ac:dyDescent="0.2">
      <c r="A146" s="10">
        <f t="shared" si="5"/>
        <v>144</v>
      </c>
      <c r="B146" s="87">
        <f>B145+1</f>
        <v>79050144</v>
      </c>
      <c r="C146" s="8" t="s">
        <v>1627</v>
      </c>
      <c r="D146" s="6" t="s">
        <v>1329</v>
      </c>
      <c r="E146" s="8" t="s">
        <v>98</v>
      </c>
      <c r="F146" s="10" t="s">
        <v>99</v>
      </c>
      <c r="G146" s="50">
        <v>1091745</v>
      </c>
      <c r="H146" s="51">
        <v>4989274.6500000004</v>
      </c>
      <c r="I146" s="52">
        <v>40289</v>
      </c>
      <c r="J146" s="6" t="s">
        <v>100</v>
      </c>
      <c r="K146" s="8" t="s">
        <v>1409</v>
      </c>
    </row>
    <row r="147" spans="1:11" ht="45" x14ac:dyDescent="0.2">
      <c r="A147" s="10">
        <f t="shared" si="5"/>
        <v>145</v>
      </c>
      <c r="B147" s="87">
        <f>B146+1</f>
        <v>79050145</v>
      </c>
      <c r="C147" s="8" t="s">
        <v>1627</v>
      </c>
      <c r="D147" s="6" t="s">
        <v>1329</v>
      </c>
      <c r="E147" s="8" t="s">
        <v>101</v>
      </c>
      <c r="F147" s="10" t="s">
        <v>102</v>
      </c>
      <c r="G147" s="50">
        <v>375824</v>
      </c>
      <c r="H147" s="51">
        <v>1717515.68</v>
      </c>
      <c r="I147" s="52">
        <v>40289</v>
      </c>
      <c r="J147" s="6" t="s">
        <v>103</v>
      </c>
      <c r="K147" s="8" t="s">
        <v>1409</v>
      </c>
    </row>
    <row r="148" spans="1:11" ht="45" x14ac:dyDescent="0.2">
      <c r="A148" s="10">
        <f t="shared" si="5"/>
        <v>146</v>
      </c>
      <c r="B148" s="87">
        <f>B147+1</f>
        <v>79050146</v>
      </c>
      <c r="C148" s="8" t="s">
        <v>1627</v>
      </c>
      <c r="D148" s="6" t="s">
        <v>1329</v>
      </c>
      <c r="E148" s="8" t="s">
        <v>104</v>
      </c>
      <c r="F148" s="10" t="s">
        <v>105</v>
      </c>
      <c r="G148" s="50">
        <v>1174884</v>
      </c>
      <c r="H148" s="51">
        <v>5369219.8799999999</v>
      </c>
      <c r="I148" s="52">
        <v>40289</v>
      </c>
      <c r="J148" s="6" t="s">
        <v>106</v>
      </c>
      <c r="K148" s="8" t="s">
        <v>1853</v>
      </c>
    </row>
    <row r="149" spans="1:11" ht="56.25" x14ac:dyDescent="0.2">
      <c r="A149" s="10">
        <f t="shared" si="5"/>
        <v>147</v>
      </c>
      <c r="B149" s="87">
        <f>'[1]зем. уч.'!B1+1</f>
        <v>79050148</v>
      </c>
      <c r="C149" s="8" t="s">
        <v>1627</v>
      </c>
      <c r="D149" s="6" t="s">
        <v>1329</v>
      </c>
      <c r="E149" s="8" t="s">
        <v>1248</v>
      </c>
      <c r="F149" s="10" t="s">
        <v>1249</v>
      </c>
      <c r="G149" s="50">
        <v>948203</v>
      </c>
      <c r="H149" s="51">
        <v>4333287.71</v>
      </c>
      <c r="I149" s="52">
        <v>40305</v>
      </c>
      <c r="J149" s="6" t="s">
        <v>248</v>
      </c>
      <c r="K149" s="8" t="s">
        <v>1409</v>
      </c>
    </row>
    <row r="150" spans="1:11" ht="56.25" x14ac:dyDescent="0.2">
      <c r="A150" s="10">
        <f t="shared" si="5"/>
        <v>148</v>
      </c>
      <c r="B150" s="87">
        <f>B49+1</f>
        <v>79050153</v>
      </c>
      <c r="C150" s="8" t="s">
        <v>1627</v>
      </c>
      <c r="D150" s="6" t="s">
        <v>1329</v>
      </c>
      <c r="E150" s="8" t="s">
        <v>255</v>
      </c>
      <c r="F150" s="10" t="s">
        <v>256</v>
      </c>
      <c r="G150" s="50">
        <v>802314</v>
      </c>
      <c r="H150" s="51">
        <v>3137047.74</v>
      </c>
      <c r="I150" s="52">
        <v>40374</v>
      </c>
      <c r="J150" s="6" t="s">
        <v>257</v>
      </c>
      <c r="K150" s="8" t="s">
        <v>1854</v>
      </c>
    </row>
    <row r="151" spans="1:11" ht="45" x14ac:dyDescent="0.2">
      <c r="A151" s="10">
        <f t="shared" si="5"/>
        <v>149</v>
      </c>
      <c r="B151" s="87">
        <v>79050155</v>
      </c>
      <c r="C151" s="8" t="s">
        <v>1627</v>
      </c>
      <c r="D151" s="6" t="s">
        <v>1329</v>
      </c>
      <c r="E151" s="8" t="s">
        <v>72</v>
      </c>
      <c r="F151" s="10" t="s">
        <v>73</v>
      </c>
      <c r="G151" s="50">
        <v>1759147</v>
      </c>
      <c r="H151" s="51">
        <v>7124545.3499999996</v>
      </c>
      <c r="I151" s="52">
        <v>40374</v>
      </c>
      <c r="J151" s="6" t="s">
        <v>74</v>
      </c>
      <c r="K151" s="8" t="s">
        <v>1855</v>
      </c>
    </row>
    <row r="152" spans="1:11" ht="67.5" x14ac:dyDescent="0.2">
      <c r="A152" s="10">
        <f t="shared" si="5"/>
        <v>150</v>
      </c>
      <c r="B152" s="87">
        <f>B151+1</f>
        <v>79050156</v>
      </c>
      <c r="C152" s="8" t="s">
        <v>1627</v>
      </c>
      <c r="D152" s="6" t="s">
        <v>1329</v>
      </c>
      <c r="E152" s="8" t="s">
        <v>375</v>
      </c>
      <c r="F152" s="10" t="s">
        <v>376</v>
      </c>
      <c r="G152" s="50">
        <v>593310</v>
      </c>
      <c r="H152" s="51">
        <v>2319842.1</v>
      </c>
      <c r="I152" s="52">
        <v>40374</v>
      </c>
      <c r="J152" s="6" t="s">
        <v>377</v>
      </c>
      <c r="K152" s="8" t="s">
        <v>1856</v>
      </c>
    </row>
    <row r="153" spans="1:11" ht="45" x14ac:dyDescent="0.2">
      <c r="A153" s="10">
        <f t="shared" si="5"/>
        <v>151</v>
      </c>
      <c r="B153" s="87">
        <f>B52+1</f>
        <v>79050161</v>
      </c>
      <c r="C153" s="8" t="s">
        <v>1627</v>
      </c>
      <c r="D153" s="6" t="s">
        <v>1329</v>
      </c>
      <c r="E153" s="8" t="s">
        <v>1654</v>
      </c>
      <c r="F153" s="10" t="s">
        <v>512</v>
      </c>
      <c r="G153" s="50">
        <v>1329773</v>
      </c>
      <c r="H153" s="51">
        <v>6077062.6100000003</v>
      </c>
      <c r="I153" s="52">
        <v>40410</v>
      </c>
      <c r="J153" s="6" t="s">
        <v>513</v>
      </c>
      <c r="K153" s="8" t="s">
        <v>1857</v>
      </c>
    </row>
    <row r="154" spans="1:11" ht="45" x14ac:dyDescent="0.2">
      <c r="A154" s="10">
        <f t="shared" si="5"/>
        <v>152</v>
      </c>
      <c r="B154" s="87">
        <f>B153+1</f>
        <v>79050162</v>
      </c>
      <c r="C154" s="8" t="s">
        <v>1627</v>
      </c>
      <c r="D154" s="6" t="s">
        <v>1329</v>
      </c>
      <c r="E154" s="8" t="s">
        <v>514</v>
      </c>
      <c r="F154" s="10" t="s">
        <v>515</v>
      </c>
      <c r="G154" s="50">
        <v>1511248</v>
      </c>
      <c r="H154" s="51">
        <v>6906403.3600000003</v>
      </c>
      <c r="I154" s="52">
        <v>40410</v>
      </c>
      <c r="J154" s="6" t="s">
        <v>516</v>
      </c>
      <c r="K154" s="8" t="s">
        <v>1409</v>
      </c>
    </row>
    <row r="155" spans="1:11" ht="45" x14ac:dyDescent="0.2">
      <c r="A155" s="10">
        <f t="shared" si="5"/>
        <v>153</v>
      </c>
      <c r="B155" s="87">
        <f>B154+1</f>
        <v>79050163</v>
      </c>
      <c r="C155" s="8" t="s">
        <v>1627</v>
      </c>
      <c r="D155" s="6" t="s">
        <v>1329</v>
      </c>
      <c r="E155" s="8" t="s">
        <v>1492</v>
      </c>
      <c r="F155" s="10" t="s">
        <v>1493</v>
      </c>
      <c r="G155" s="50">
        <v>676208</v>
      </c>
      <c r="H155" s="51">
        <v>3090270.56</v>
      </c>
      <c r="I155" s="52">
        <v>40410</v>
      </c>
      <c r="J155" s="6" t="s">
        <v>1494</v>
      </c>
      <c r="K155" s="8" t="s">
        <v>1409</v>
      </c>
    </row>
    <row r="156" spans="1:11" ht="45" x14ac:dyDescent="0.2">
      <c r="A156" s="10">
        <f t="shared" si="5"/>
        <v>154</v>
      </c>
      <c r="B156" s="87">
        <f>B155+1</f>
        <v>79050164</v>
      </c>
      <c r="C156" s="8" t="s">
        <v>1627</v>
      </c>
      <c r="D156" s="6" t="s">
        <v>1329</v>
      </c>
      <c r="E156" s="8" t="s">
        <v>1495</v>
      </c>
      <c r="F156" s="10" t="s">
        <v>1496</v>
      </c>
      <c r="G156" s="50">
        <v>884063</v>
      </c>
      <c r="H156" s="51">
        <v>4040167.91</v>
      </c>
      <c r="I156" s="52">
        <v>40414</v>
      </c>
      <c r="J156" s="6" t="s">
        <v>1440</v>
      </c>
      <c r="K156" s="8" t="s">
        <v>618</v>
      </c>
    </row>
    <row r="157" spans="1:11" ht="45" x14ac:dyDescent="0.2">
      <c r="A157" s="10">
        <f t="shared" si="5"/>
        <v>155</v>
      </c>
      <c r="B157" s="87">
        <f>B59+1</f>
        <v>79050172</v>
      </c>
      <c r="C157" s="8" t="s">
        <v>1627</v>
      </c>
      <c r="D157" s="6" t="s">
        <v>1329</v>
      </c>
      <c r="E157" s="8" t="s">
        <v>75</v>
      </c>
      <c r="F157" s="10" t="s">
        <v>76</v>
      </c>
      <c r="G157" s="50">
        <v>1187731</v>
      </c>
      <c r="H157" s="51">
        <v>5035979.4400000004</v>
      </c>
      <c r="I157" s="52">
        <v>40588</v>
      </c>
      <c r="J157" s="6" t="s">
        <v>2</v>
      </c>
      <c r="K157" s="94" t="s">
        <v>1858</v>
      </c>
    </row>
    <row r="158" spans="1:11" ht="45" x14ac:dyDescent="0.2">
      <c r="A158" s="10">
        <f t="shared" si="5"/>
        <v>156</v>
      </c>
      <c r="B158" s="87">
        <f>B157+1</f>
        <v>79050173</v>
      </c>
      <c r="C158" s="8" t="s">
        <v>1627</v>
      </c>
      <c r="D158" s="6" t="s">
        <v>1329</v>
      </c>
      <c r="E158" s="8" t="s">
        <v>957</v>
      </c>
      <c r="F158" s="10" t="s">
        <v>958</v>
      </c>
      <c r="G158" s="50">
        <v>559866</v>
      </c>
      <c r="H158" s="51">
        <v>2373831.84</v>
      </c>
      <c r="I158" s="52">
        <v>40588</v>
      </c>
      <c r="J158" s="6" t="s">
        <v>959</v>
      </c>
      <c r="K158" s="94" t="s">
        <v>1858</v>
      </c>
    </row>
    <row r="159" spans="1:11" ht="45" x14ac:dyDescent="0.2">
      <c r="A159" s="10">
        <f t="shared" si="5"/>
        <v>157</v>
      </c>
      <c r="B159" s="87">
        <f>'[1]зем. уч.'!B4+1</f>
        <v>79050175</v>
      </c>
      <c r="C159" s="8" t="s">
        <v>1627</v>
      </c>
      <c r="D159" s="6" t="s">
        <v>1329</v>
      </c>
      <c r="E159" s="8" t="s">
        <v>36</v>
      </c>
      <c r="F159" s="10" t="s">
        <v>37</v>
      </c>
      <c r="G159" s="50">
        <v>245113</v>
      </c>
      <c r="H159" s="51">
        <v>1039279.12</v>
      </c>
      <c r="I159" s="52">
        <v>40598</v>
      </c>
      <c r="J159" s="6" t="s">
        <v>1336</v>
      </c>
      <c r="K159" s="94" t="s">
        <v>1858</v>
      </c>
    </row>
    <row r="160" spans="1:11" ht="45" x14ac:dyDescent="0.2">
      <c r="A160" s="10">
        <f t="shared" si="5"/>
        <v>158</v>
      </c>
      <c r="B160" s="87">
        <f>B159+1</f>
        <v>79050176</v>
      </c>
      <c r="C160" s="8" t="s">
        <v>1627</v>
      </c>
      <c r="D160" s="6" t="s">
        <v>1329</v>
      </c>
      <c r="E160" s="8" t="s">
        <v>1381</v>
      </c>
      <c r="F160" s="10" t="s">
        <v>1382</v>
      </c>
      <c r="G160" s="50">
        <v>645479</v>
      </c>
      <c r="H160" s="51">
        <v>2736830.96</v>
      </c>
      <c r="I160" s="52">
        <v>40598</v>
      </c>
      <c r="J160" s="6" t="s">
        <v>1383</v>
      </c>
      <c r="K160" s="94" t="s">
        <v>1859</v>
      </c>
    </row>
    <row r="161" spans="1:11" ht="45" x14ac:dyDescent="0.2">
      <c r="A161" s="10">
        <f t="shared" si="5"/>
        <v>159</v>
      </c>
      <c r="B161" s="87">
        <f>B160+1</f>
        <v>79050177</v>
      </c>
      <c r="C161" s="8" t="s">
        <v>1627</v>
      </c>
      <c r="D161" s="6" t="s">
        <v>1329</v>
      </c>
      <c r="E161" s="8" t="s">
        <v>1384</v>
      </c>
      <c r="F161" s="10" t="s">
        <v>1385</v>
      </c>
      <c r="G161" s="50">
        <v>430053</v>
      </c>
      <c r="H161" s="51">
        <v>1823424.72</v>
      </c>
      <c r="I161" s="52">
        <v>40599</v>
      </c>
      <c r="J161" s="6" t="s">
        <v>311</v>
      </c>
      <c r="K161" s="94" t="s">
        <v>1858</v>
      </c>
    </row>
    <row r="162" spans="1:11" ht="67.5" x14ac:dyDescent="0.2">
      <c r="A162" s="10">
        <f t="shared" si="5"/>
        <v>160</v>
      </c>
      <c r="B162" s="87">
        <f>'[1]зем. уч.'!B15+1</f>
        <v>79050190</v>
      </c>
      <c r="C162" s="8" t="s">
        <v>1627</v>
      </c>
      <c r="D162" s="6" t="s">
        <v>1329</v>
      </c>
      <c r="E162" s="8" t="s">
        <v>999</v>
      </c>
      <c r="F162" s="10" t="s">
        <v>1000</v>
      </c>
      <c r="G162" s="50">
        <v>198538</v>
      </c>
      <c r="H162" s="51">
        <v>726649.08</v>
      </c>
      <c r="I162" s="52">
        <v>40640</v>
      </c>
      <c r="J162" s="6" t="s">
        <v>1001</v>
      </c>
      <c r="K162" s="8" t="s">
        <v>1236</v>
      </c>
    </row>
    <row r="163" spans="1:11" ht="45" x14ac:dyDescent="0.2">
      <c r="A163" s="10">
        <f t="shared" si="5"/>
        <v>161</v>
      </c>
      <c r="B163" s="87">
        <f>B162+1</f>
        <v>79050191</v>
      </c>
      <c r="C163" s="8" t="s">
        <v>1627</v>
      </c>
      <c r="D163" s="6" t="s">
        <v>1329</v>
      </c>
      <c r="E163" s="8" t="s">
        <v>288</v>
      </c>
      <c r="F163" s="10" t="s">
        <v>289</v>
      </c>
      <c r="G163" s="50">
        <v>8150999</v>
      </c>
      <c r="H163" s="51">
        <v>34560235.759999998</v>
      </c>
      <c r="I163" s="52">
        <v>40640</v>
      </c>
      <c r="J163" s="6" t="s">
        <v>225</v>
      </c>
      <c r="K163" s="8" t="s">
        <v>1860</v>
      </c>
    </row>
    <row r="164" spans="1:11" ht="45" x14ac:dyDescent="0.2">
      <c r="A164" s="10">
        <f t="shared" si="5"/>
        <v>162</v>
      </c>
      <c r="B164" s="87">
        <f>'[1]зем. уч.'!B16+1</f>
        <v>79050194</v>
      </c>
      <c r="C164" s="8" t="s">
        <v>1627</v>
      </c>
      <c r="D164" s="6" t="s">
        <v>1329</v>
      </c>
      <c r="E164" s="8" t="s">
        <v>226</v>
      </c>
      <c r="F164" s="10" t="s">
        <v>931</v>
      </c>
      <c r="G164" s="50">
        <v>852960</v>
      </c>
      <c r="H164" s="51">
        <v>3744494.4</v>
      </c>
      <c r="I164" s="52">
        <v>40659</v>
      </c>
      <c r="J164" s="6" t="s">
        <v>227</v>
      </c>
      <c r="K164" s="8" t="s">
        <v>1861</v>
      </c>
    </row>
    <row r="165" spans="1:11" ht="45" x14ac:dyDescent="0.2">
      <c r="A165" s="10">
        <f t="shared" si="5"/>
        <v>163</v>
      </c>
      <c r="B165" s="87">
        <f>B164+1</f>
        <v>79050195</v>
      </c>
      <c r="C165" s="8" t="s">
        <v>1627</v>
      </c>
      <c r="D165" s="6" t="s">
        <v>1329</v>
      </c>
      <c r="E165" s="8" t="s">
        <v>957</v>
      </c>
      <c r="F165" s="10" t="s">
        <v>228</v>
      </c>
      <c r="G165" s="50">
        <v>175213</v>
      </c>
      <c r="H165" s="51">
        <v>742903.12</v>
      </c>
      <c r="I165" s="52">
        <v>40682</v>
      </c>
      <c r="J165" s="6" t="s">
        <v>229</v>
      </c>
      <c r="K165" s="8" t="s">
        <v>1862</v>
      </c>
    </row>
    <row r="166" spans="1:11" ht="45" x14ac:dyDescent="0.2">
      <c r="A166" s="10">
        <f t="shared" si="5"/>
        <v>164</v>
      </c>
      <c r="B166" s="87">
        <f>B165+1</f>
        <v>79050196</v>
      </c>
      <c r="C166" s="8" t="s">
        <v>1627</v>
      </c>
      <c r="D166" s="6" t="s">
        <v>1329</v>
      </c>
      <c r="E166" s="8" t="s">
        <v>230</v>
      </c>
      <c r="F166" s="10" t="s">
        <v>231</v>
      </c>
      <c r="G166" s="50">
        <v>590760</v>
      </c>
      <c r="H166" s="51">
        <v>2699773.2</v>
      </c>
      <c r="I166" s="52">
        <v>40682</v>
      </c>
      <c r="J166" s="6" t="s">
        <v>621</v>
      </c>
      <c r="K166" s="8" t="s">
        <v>618</v>
      </c>
    </row>
    <row r="167" spans="1:11" ht="45" x14ac:dyDescent="0.2">
      <c r="A167" s="10">
        <f t="shared" si="5"/>
        <v>165</v>
      </c>
      <c r="B167" s="87">
        <f>B166+1</f>
        <v>79050197</v>
      </c>
      <c r="C167" s="8" t="s">
        <v>1627</v>
      </c>
      <c r="D167" s="6" t="s">
        <v>1329</v>
      </c>
      <c r="E167" s="8" t="s">
        <v>425</v>
      </c>
      <c r="F167" s="10" t="s">
        <v>426</v>
      </c>
      <c r="G167" s="50">
        <v>1529295</v>
      </c>
      <c r="H167" s="51">
        <v>5979543.4500000002</v>
      </c>
      <c r="I167" s="52">
        <v>40682</v>
      </c>
      <c r="J167" s="6" t="s">
        <v>427</v>
      </c>
      <c r="K167" s="8" t="s">
        <v>1863</v>
      </c>
    </row>
    <row r="168" spans="1:11" ht="45" x14ac:dyDescent="0.2">
      <c r="A168" s="10">
        <f t="shared" si="5"/>
        <v>166</v>
      </c>
      <c r="B168" s="87">
        <f>B167+1</f>
        <v>79050198</v>
      </c>
      <c r="C168" s="8" t="s">
        <v>1627</v>
      </c>
      <c r="D168" s="6" t="s">
        <v>1329</v>
      </c>
      <c r="E168" s="8" t="s">
        <v>123</v>
      </c>
      <c r="F168" s="10" t="s">
        <v>124</v>
      </c>
      <c r="G168" s="50">
        <v>2642649</v>
      </c>
      <c r="H168" s="51">
        <v>10332757.59</v>
      </c>
      <c r="I168" s="52">
        <v>40682</v>
      </c>
      <c r="J168" s="6" t="s">
        <v>1089</v>
      </c>
      <c r="K168" s="8" t="s">
        <v>1864</v>
      </c>
    </row>
    <row r="169" spans="1:11" ht="45" x14ac:dyDescent="0.2">
      <c r="A169" s="10">
        <f t="shared" si="5"/>
        <v>167</v>
      </c>
      <c r="B169" s="87">
        <f>B168+1</f>
        <v>79050199</v>
      </c>
      <c r="C169" s="8" t="s">
        <v>1627</v>
      </c>
      <c r="D169" s="6" t="s">
        <v>1329</v>
      </c>
      <c r="E169" s="8" t="s">
        <v>1130</v>
      </c>
      <c r="F169" s="10" t="s">
        <v>1131</v>
      </c>
      <c r="G169" s="50">
        <v>635960</v>
      </c>
      <c r="H169" s="51">
        <v>2696470.4</v>
      </c>
      <c r="I169" s="52">
        <v>40717</v>
      </c>
      <c r="J169" s="6" t="s">
        <v>993</v>
      </c>
      <c r="K169" s="8" t="s">
        <v>1865</v>
      </c>
    </row>
    <row r="170" spans="1:11" ht="45" x14ac:dyDescent="0.2">
      <c r="A170" s="10">
        <f t="shared" si="5"/>
        <v>168</v>
      </c>
      <c r="B170" s="87">
        <v>79050202</v>
      </c>
      <c r="C170" s="8" t="s">
        <v>1627</v>
      </c>
      <c r="D170" s="6" t="s">
        <v>1329</v>
      </c>
      <c r="E170" s="8" t="s">
        <v>994</v>
      </c>
      <c r="F170" s="10" t="s">
        <v>879</v>
      </c>
      <c r="G170" s="50">
        <v>514937</v>
      </c>
      <c r="H170" s="51">
        <v>2183332.88</v>
      </c>
      <c r="I170" s="52">
        <v>40718</v>
      </c>
      <c r="J170" s="6" t="s">
        <v>1546</v>
      </c>
      <c r="K170" s="8" t="s">
        <v>1866</v>
      </c>
    </row>
    <row r="171" spans="1:11" ht="45" x14ac:dyDescent="0.2">
      <c r="A171" s="10">
        <f t="shared" si="5"/>
        <v>169</v>
      </c>
      <c r="B171" s="87">
        <f>B170+1</f>
        <v>79050203</v>
      </c>
      <c r="C171" s="8" t="s">
        <v>1627</v>
      </c>
      <c r="D171" s="6" t="s">
        <v>1329</v>
      </c>
      <c r="E171" s="8" t="s">
        <v>1547</v>
      </c>
      <c r="F171" s="10" t="s">
        <v>1548</v>
      </c>
      <c r="G171" s="50">
        <v>394438</v>
      </c>
      <c r="H171" s="51">
        <v>1672417.12</v>
      </c>
      <c r="I171" s="52">
        <v>40718</v>
      </c>
      <c r="J171" s="6" t="s">
        <v>236</v>
      </c>
      <c r="K171" s="8" t="s">
        <v>1866</v>
      </c>
    </row>
    <row r="172" spans="1:11" ht="45" x14ac:dyDescent="0.2">
      <c r="A172" s="10">
        <f t="shared" si="5"/>
        <v>170</v>
      </c>
      <c r="B172" s="87">
        <f>B171+1</f>
        <v>79050204</v>
      </c>
      <c r="C172" s="8" t="s">
        <v>1627</v>
      </c>
      <c r="D172" s="6" t="s">
        <v>1329</v>
      </c>
      <c r="E172" s="8" t="s">
        <v>139</v>
      </c>
      <c r="F172" s="10" t="s">
        <v>140</v>
      </c>
      <c r="G172" s="50">
        <v>607115</v>
      </c>
      <c r="H172" s="51">
        <v>2574167.6</v>
      </c>
      <c r="I172" s="52">
        <v>40718</v>
      </c>
      <c r="J172" s="6" t="s">
        <v>141</v>
      </c>
      <c r="K172" s="8" t="s">
        <v>1866</v>
      </c>
    </row>
    <row r="173" spans="1:11" ht="45" x14ac:dyDescent="0.2">
      <c r="A173" s="10">
        <f t="shared" si="5"/>
        <v>171</v>
      </c>
      <c r="B173" s="87">
        <f>'[1]зем. уч.'!B17+1</f>
        <v>79050206</v>
      </c>
      <c r="C173" s="8" t="s">
        <v>1627</v>
      </c>
      <c r="D173" s="6" t="s">
        <v>1329</v>
      </c>
      <c r="E173" s="8" t="s">
        <v>1256</v>
      </c>
      <c r="F173" s="10" t="s">
        <v>1257</v>
      </c>
      <c r="G173" s="50">
        <v>1252488</v>
      </c>
      <c r="H173" s="51">
        <v>5310549.12</v>
      </c>
      <c r="I173" s="52">
        <v>40721</v>
      </c>
      <c r="J173" s="6" t="s">
        <v>1005</v>
      </c>
      <c r="K173" s="8" t="s">
        <v>1867</v>
      </c>
    </row>
    <row r="174" spans="1:11" ht="45" x14ac:dyDescent="0.2">
      <c r="A174" s="10">
        <f t="shared" si="5"/>
        <v>172</v>
      </c>
      <c r="B174" s="87">
        <f t="shared" ref="B174:B179" si="6">B173+1</f>
        <v>79050207</v>
      </c>
      <c r="C174" s="8" t="s">
        <v>1627</v>
      </c>
      <c r="D174" s="6" t="s">
        <v>1329</v>
      </c>
      <c r="E174" s="8" t="s">
        <v>362</v>
      </c>
      <c r="F174" s="10" t="s">
        <v>363</v>
      </c>
      <c r="G174" s="50">
        <v>309900</v>
      </c>
      <c r="H174" s="51">
        <v>1211709</v>
      </c>
      <c r="I174" s="52">
        <v>40724</v>
      </c>
      <c r="J174" s="6" t="s">
        <v>364</v>
      </c>
      <c r="K174" s="8" t="s">
        <v>1868</v>
      </c>
    </row>
    <row r="175" spans="1:11" ht="45" x14ac:dyDescent="0.2">
      <c r="A175" s="10">
        <f t="shared" si="5"/>
        <v>173</v>
      </c>
      <c r="B175" s="87">
        <f t="shared" si="6"/>
        <v>79050208</v>
      </c>
      <c r="C175" s="8" t="s">
        <v>1627</v>
      </c>
      <c r="D175" s="6" t="s">
        <v>1329</v>
      </c>
      <c r="E175" s="8" t="s">
        <v>365</v>
      </c>
      <c r="F175" s="10" t="s">
        <v>366</v>
      </c>
      <c r="G175" s="50">
        <v>894555</v>
      </c>
      <c r="H175" s="51">
        <v>4088116.35</v>
      </c>
      <c r="I175" s="52">
        <v>40724</v>
      </c>
      <c r="J175" s="6" t="s">
        <v>367</v>
      </c>
      <c r="K175" s="8" t="s">
        <v>1869</v>
      </c>
    </row>
    <row r="176" spans="1:11" ht="45" x14ac:dyDescent="0.2">
      <c r="A176" s="10">
        <f t="shared" si="5"/>
        <v>174</v>
      </c>
      <c r="B176" s="87">
        <f t="shared" si="6"/>
        <v>79050209</v>
      </c>
      <c r="C176" s="8" t="s">
        <v>1627</v>
      </c>
      <c r="D176" s="6" t="s">
        <v>1329</v>
      </c>
      <c r="E176" s="8" t="s">
        <v>368</v>
      </c>
      <c r="F176" s="10" t="s">
        <v>369</v>
      </c>
      <c r="G176" s="50">
        <v>1841344</v>
      </c>
      <c r="H176" s="51">
        <v>8414942.0800000001</v>
      </c>
      <c r="I176" s="52">
        <v>40724</v>
      </c>
      <c r="J176" s="6" t="s">
        <v>370</v>
      </c>
      <c r="K176" s="8" t="s">
        <v>1869</v>
      </c>
    </row>
    <row r="177" spans="1:11" ht="45" x14ac:dyDescent="0.2">
      <c r="A177" s="10">
        <f t="shared" si="5"/>
        <v>175</v>
      </c>
      <c r="B177" s="87">
        <f t="shared" si="6"/>
        <v>79050210</v>
      </c>
      <c r="C177" s="8" t="s">
        <v>1627</v>
      </c>
      <c r="D177" s="6" t="s">
        <v>1329</v>
      </c>
      <c r="E177" s="8" t="s">
        <v>371</v>
      </c>
      <c r="F177" s="10" t="s">
        <v>860</v>
      </c>
      <c r="G177" s="50">
        <v>2137022</v>
      </c>
      <c r="H177" s="51">
        <v>8355756.0199999996</v>
      </c>
      <c r="I177" s="52">
        <v>40725</v>
      </c>
      <c r="J177" s="6" t="s">
        <v>861</v>
      </c>
      <c r="K177" s="8" t="s">
        <v>1870</v>
      </c>
    </row>
    <row r="178" spans="1:11" ht="45" x14ac:dyDescent="0.2">
      <c r="A178" s="10">
        <f t="shared" si="5"/>
        <v>176</v>
      </c>
      <c r="B178" s="87">
        <v>79050212</v>
      </c>
      <c r="C178" s="8" t="s">
        <v>1627</v>
      </c>
      <c r="D178" s="6" t="s">
        <v>1329</v>
      </c>
      <c r="E178" s="8" t="s">
        <v>107</v>
      </c>
      <c r="F178" s="10" t="s">
        <v>108</v>
      </c>
      <c r="G178" s="50">
        <v>391547</v>
      </c>
      <c r="H178" s="51">
        <v>1789369.79</v>
      </c>
      <c r="I178" s="52">
        <v>40725</v>
      </c>
      <c r="J178" s="6" t="s">
        <v>1778</v>
      </c>
      <c r="K178" s="8" t="s">
        <v>618</v>
      </c>
    </row>
    <row r="179" spans="1:11" ht="45" x14ac:dyDescent="0.2">
      <c r="A179" s="10">
        <f t="shared" si="5"/>
        <v>177</v>
      </c>
      <c r="B179" s="87">
        <f t="shared" si="6"/>
        <v>79050213</v>
      </c>
      <c r="C179" s="8" t="s">
        <v>1627</v>
      </c>
      <c r="D179" s="6" t="s">
        <v>1329</v>
      </c>
      <c r="E179" s="8" t="s">
        <v>1779</v>
      </c>
      <c r="F179" s="10" t="s">
        <v>1765</v>
      </c>
      <c r="G179" s="50">
        <v>930027</v>
      </c>
      <c r="H179" s="51">
        <v>4250223.3899999997</v>
      </c>
      <c r="I179" s="52">
        <v>40725</v>
      </c>
      <c r="J179" s="6" t="s">
        <v>1766</v>
      </c>
      <c r="K179" s="8" t="s">
        <v>1871</v>
      </c>
    </row>
    <row r="180" spans="1:11" ht="45" x14ac:dyDescent="0.2">
      <c r="A180" s="10">
        <f t="shared" si="5"/>
        <v>178</v>
      </c>
      <c r="B180" s="87">
        <v>79050215</v>
      </c>
      <c r="C180" s="8" t="s">
        <v>1627</v>
      </c>
      <c r="D180" s="6" t="s">
        <v>1329</v>
      </c>
      <c r="E180" s="8" t="s">
        <v>1684</v>
      </c>
      <c r="F180" s="10" t="s">
        <v>1685</v>
      </c>
      <c r="G180" s="50">
        <v>696766</v>
      </c>
      <c r="H180" s="51">
        <v>3184220.62</v>
      </c>
      <c r="I180" s="52">
        <v>40725</v>
      </c>
      <c r="J180" s="6" t="s">
        <v>1686</v>
      </c>
      <c r="K180" s="8" t="s">
        <v>618</v>
      </c>
    </row>
    <row r="181" spans="1:11" ht="45" x14ac:dyDescent="0.2">
      <c r="A181" s="10">
        <f t="shared" si="5"/>
        <v>179</v>
      </c>
      <c r="B181" s="87">
        <v>79050218</v>
      </c>
      <c r="C181" s="8" t="s">
        <v>1627</v>
      </c>
      <c r="D181" s="6" t="s">
        <v>1329</v>
      </c>
      <c r="E181" s="8" t="s">
        <v>1288</v>
      </c>
      <c r="F181" s="10" t="s">
        <v>1289</v>
      </c>
      <c r="G181" s="50">
        <v>660232</v>
      </c>
      <c r="H181" s="51">
        <v>3017260.24</v>
      </c>
      <c r="I181" s="52">
        <v>40742</v>
      </c>
      <c r="J181" s="6" t="s">
        <v>1290</v>
      </c>
      <c r="K181" s="8" t="s">
        <v>1872</v>
      </c>
    </row>
    <row r="182" spans="1:11" ht="45" x14ac:dyDescent="0.2">
      <c r="A182" s="10">
        <f t="shared" si="5"/>
        <v>180</v>
      </c>
      <c r="B182" s="87">
        <v>79050220</v>
      </c>
      <c r="C182" s="8" t="s">
        <v>1627</v>
      </c>
      <c r="D182" s="6" t="s">
        <v>1329</v>
      </c>
      <c r="E182" s="8" t="s">
        <v>1442</v>
      </c>
      <c r="F182" s="10" t="s">
        <v>1618</v>
      </c>
      <c r="G182" s="50">
        <v>1196239</v>
      </c>
      <c r="H182" s="51">
        <v>5466812.2300000004</v>
      </c>
      <c r="I182" s="52">
        <v>40743</v>
      </c>
      <c r="J182" s="6" t="s">
        <v>1443</v>
      </c>
      <c r="K182" s="8" t="s">
        <v>1873</v>
      </c>
    </row>
    <row r="183" spans="1:11" ht="45" x14ac:dyDescent="0.2">
      <c r="A183" s="10">
        <f t="shared" si="5"/>
        <v>181</v>
      </c>
      <c r="B183" s="87">
        <f>B182+1</f>
        <v>79050221</v>
      </c>
      <c r="C183" s="8" t="s">
        <v>1627</v>
      </c>
      <c r="D183" s="6" t="s">
        <v>1329</v>
      </c>
      <c r="E183" s="8" t="s">
        <v>1444</v>
      </c>
      <c r="F183" s="10" t="s">
        <v>1445</v>
      </c>
      <c r="G183" s="50">
        <v>1430311</v>
      </c>
      <c r="H183" s="51">
        <v>6536521.2699999996</v>
      </c>
      <c r="I183" s="52">
        <v>40743</v>
      </c>
      <c r="J183" s="6" t="s">
        <v>1446</v>
      </c>
      <c r="K183" s="8" t="s">
        <v>1873</v>
      </c>
    </row>
    <row r="184" spans="1:11" ht="45" x14ac:dyDescent="0.2">
      <c r="A184" s="10">
        <f t="shared" si="5"/>
        <v>182</v>
      </c>
      <c r="B184" s="87">
        <f>B183+1</f>
        <v>79050222</v>
      </c>
      <c r="C184" s="8" t="s">
        <v>1627</v>
      </c>
      <c r="D184" s="6" t="s">
        <v>1329</v>
      </c>
      <c r="E184" s="8" t="s">
        <v>1447</v>
      </c>
      <c r="F184" s="10" t="s">
        <v>1448</v>
      </c>
      <c r="G184" s="50">
        <v>1053526</v>
      </c>
      <c r="H184" s="51">
        <v>4814613.82</v>
      </c>
      <c r="I184" s="52">
        <v>40743</v>
      </c>
      <c r="J184" s="6" t="s">
        <v>1449</v>
      </c>
      <c r="K184" s="8" t="s">
        <v>1873</v>
      </c>
    </row>
    <row r="185" spans="1:11" ht="45" x14ac:dyDescent="0.2">
      <c r="A185" s="10">
        <f t="shared" si="5"/>
        <v>183</v>
      </c>
      <c r="B185" s="87">
        <f>B184+1</f>
        <v>79050223</v>
      </c>
      <c r="C185" s="8" t="s">
        <v>1627</v>
      </c>
      <c r="D185" s="6" t="s">
        <v>1329</v>
      </c>
      <c r="E185" s="8" t="s">
        <v>1450</v>
      </c>
      <c r="F185" s="10" t="s">
        <v>1451</v>
      </c>
      <c r="G185" s="50">
        <v>243710</v>
      </c>
      <c r="H185" s="51">
        <v>743315.5</v>
      </c>
      <c r="I185" s="52">
        <v>40743</v>
      </c>
      <c r="J185" s="6" t="s">
        <v>1452</v>
      </c>
      <c r="K185" s="8" t="s">
        <v>1874</v>
      </c>
    </row>
    <row r="186" spans="1:11" ht="45" x14ac:dyDescent="0.2">
      <c r="A186" s="10">
        <f t="shared" si="5"/>
        <v>184</v>
      </c>
      <c r="B186" s="87">
        <v>79050225</v>
      </c>
      <c r="C186" s="8" t="s">
        <v>1627</v>
      </c>
      <c r="D186" s="6" t="s">
        <v>1329</v>
      </c>
      <c r="E186" s="8" t="s">
        <v>1453</v>
      </c>
      <c r="F186" s="10" t="s">
        <v>1454</v>
      </c>
      <c r="G186" s="50">
        <v>291775</v>
      </c>
      <c r="H186" s="51">
        <v>922009</v>
      </c>
      <c r="I186" s="52">
        <v>40744</v>
      </c>
      <c r="J186" s="6" t="s">
        <v>1549</v>
      </c>
      <c r="K186" s="8" t="s">
        <v>1875</v>
      </c>
    </row>
    <row r="187" spans="1:11" ht="45" x14ac:dyDescent="0.2">
      <c r="A187" s="10">
        <f t="shared" si="5"/>
        <v>185</v>
      </c>
      <c r="B187" s="87">
        <f>B186+1</f>
        <v>79050226</v>
      </c>
      <c r="C187" s="8" t="s">
        <v>1627</v>
      </c>
      <c r="D187" s="6" t="s">
        <v>1329</v>
      </c>
      <c r="E187" s="8" t="s">
        <v>543</v>
      </c>
      <c r="F187" s="10" t="s">
        <v>544</v>
      </c>
      <c r="G187" s="50">
        <v>986689</v>
      </c>
      <c r="H187" s="51">
        <v>4183561.36</v>
      </c>
      <c r="I187" s="52">
        <v>40763</v>
      </c>
      <c r="J187" s="6" t="s">
        <v>78</v>
      </c>
      <c r="K187" s="8" t="s">
        <v>1876</v>
      </c>
    </row>
    <row r="188" spans="1:11" ht="45" x14ac:dyDescent="0.2">
      <c r="A188" s="10">
        <f t="shared" si="5"/>
        <v>186</v>
      </c>
      <c r="B188" s="87">
        <f>'[1]зем. уч.'!B18+1</f>
        <v>79050228</v>
      </c>
      <c r="C188" s="8" t="s">
        <v>1627</v>
      </c>
      <c r="D188" s="6" t="s">
        <v>1329</v>
      </c>
      <c r="E188" s="8" t="s">
        <v>1215</v>
      </c>
      <c r="F188" s="10" t="s">
        <v>1216</v>
      </c>
      <c r="G188" s="50">
        <v>2294413</v>
      </c>
      <c r="H188" s="51">
        <v>9728311.1199999992</v>
      </c>
      <c r="I188" s="52">
        <v>40763</v>
      </c>
      <c r="J188" s="6" t="s">
        <v>1217</v>
      </c>
      <c r="K188" s="8" t="s">
        <v>1874</v>
      </c>
    </row>
    <row r="189" spans="1:11" ht="45" x14ac:dyDescent="0.2">
      <c r="A189" s="10">
        <f t="shared" si="5"/>
        <v>187</v>
      </c>
      <c r="B189" s="87">
        <f>B188+1</f>
        <v>79050229</v>
      </c>
      <c r="C189" s="8" t="s">
        <v>1627</v>
      </c>
      <c r="D189" s="6" t="s">
        <v>1329</v>
      </c>
      <c r="E189" s="8" t="s">
        <v>1533</v>
      </c>
      <c r="F189" s="10" t="s">
        <v>1534</v>
      </c>
      <c r="G189" s="50">
        <v>1025805</v>
      </c>
      <c r="H189" s="51">
        <v>4349413.2</v>
      </c>
      <c r="I189" s="52">
        <v>40763</v>
      </c>
      <c r="J189" s="6" t="s">
        <v>1535</v>
      </c>
      <c r="K189" s="8" t="s">
        <v>1877</v>
      </c>
    </row>
    <row r="190" spans="1:11" ht="45" x14ac:dyDescent="0.2">
      <c r="A190" s="10">
        <f t="shared" si="5"/>
        <v>188</v>
      </c>
      <c r="B190" s="87">
        <v>79050233</v>
      </c>
      <c r="C190" s="8" t="s">
        <v>1627</v>
      </c>
      <c r="D190" s="6" t="s">
        <v>1329</v>
      </c>
      <c r="E190" s="8" t="s">
        <v>744</v>
      </c>
      <c r="F190" s="10" t="s">
        <v>1608</v>
      </c>
      <c r="G190" s="50">
        <v>146003</v>
      </c>
      <c r="H190" s="51">
        <v>667233.71</v>
      </c>
      <c r="I190" s="52">
        <v>40843</v>
      </c>
      <c r="J190" s="6" t="s">
        <v>1079</v>
      </c>
      <c r="K190" s="8" t="s">
        <v>618</v>
      </c>
    </row>
    <row r="191" spans="1:11" ht="67.5" x14ac:dyDescent="0.2">
      <c r="A191" s="10">
        <f t="shared" si="5"/>
        <v>189</v>
      </c>
      <c r="B191" s="87">
        <f>B190+1</f>
        <v>79050234</v>
      </c>
      <c r="C191" s="8" t="s">
        <v>607</v>
      </c>
      <c r="D191" s="6" t="s">
        <v>1329</v>
      </c>
      <c r="E191" s="8" t="s">
        <v>608</v>
      </c>
      <c r="F191" s="10" t="s">
        <v>609</v>
      </c>
      <c r="G191" s="50"/>
      <c r="H191" s="51"/>
      <c r="I191" s="52" t="s">
        <v>1753</v>
      </c>
      <c r="J191" s="6" t="s">
        <v>610</v>
      </c>
      <c r="K191" s="8" t="s">
        <v>618</v>
      </c>
    </row>
    <row r="192" spans="1:11" ht="168.75" x14ac:dyDescent="0.2">
      <c r="A192" s="10">
        <f t="shared" si="5"/>
        <v>190</v>
      </c>
      <c r="B192" s="87">
        <v>79050236</v>
      </c>
      <c r="C192" s="8" t="s">
        <v>1750</v>
      </c>
      <c r="D192" s="6" t="s">
        <v>1329</v>
      </c>
      <c r="E192" s="8" t="s">
        <v>1751</v>
      </c>
      <c r="F192" s="10" t="s">
        <v>1752</v>
      </c>
      <c r="G192" s="50"/>
      <c r="H192" s="51"/>
      <c r="I192" s="52" t="s">
        <v>1564</v>
      </c>
      <c r="J192" s="6" t="s">
        <v>1103</v>
      </c>
      <c r="K192" s="8" t="s">
        <v>618</v>
      </c>
    </row>
    <row r="193" spans="1:11" ht="45" x14ac:dyDescent="0.2">
      <c r="A193" s="10">
        <f t="shared" si="5"/>
        <v>191</v>
      </c>
      <c r="B193" s="87">
        <v>79050240</v>
      </c>
      <c r="C193" s="8" t="s">
        <v>1750</v>
      </c>
      <c r="D193" s="6" t="s">
        <v>1329</v>
      </c>
      <c r="E193" s="8" t="s">
        <v>1566</v>
      </c>
      <c r="F193" s="10" t="s">
        <v>1565</v>
      </c>
      <c r="G193" s="50"/>
      <c r="H193" s="51"/>
      <c r="I193" s="90">
        <v>42055</v>
      </c>
      <c r="J193" s="6" t="s">
        <v>690</v>
      </c>
      <c r="K193" s="8" t="s">
        <v>618</v>
      </c>
    </row>
    <row r="194" spans="1:11" ht="45" x14ac:dyDescent="0.2">
      <c r="A194" s="10">
        <f t="shared" si="5"/>
        <v>192</v>
      </c>
      <c r="B194" s="87">
        <v>79050537</v>
      </c>
      <c r="C194" s="8" t="s">
        <v>1627</v>
      </c>
      <c r="D194" s="6" t="s">
        <v>1329</v>
      </c>
      <c r="E194" s="8" t="s">
        <v>1776</v>
      </c>
      <c r="F194" s="10" t="s">
        <v>1777</v>
      </c>
      <c r="G194" s="50">
        <v>759978</v>
      </c>
      <c r="H194" s="51">
        <v>3070311.12</v>
      </c>
      <c r="I194" s="90">
        <v>41547</v>
      </c>
      <c r="J194" s="6" t="s">
        <v>708</v>
      </c>
      <c r="K194" s="8" t="s">
        <v>1878</v>
      </c>
    </row>
    <row r="195" spans="1:11" ht="45" x14ac:dyDescent="0.2">
      <c r="A195" s="10">
        <f t="shared" ref="A195:A204" si="7">A194+1</f>
        <v>193</v>
      </c>
      <c r="B195" s="87">
        <v>79050538</v>
      </c>
      <c r="C195" s="8" t="s">
        <v>1627</v>
      </c>
      <c r="D195" s="6" t="s">
        <v>1329</v>
      </c>
      <c r="E195" s="8" t="s">
        <v>709</v>
      </c>
      <c r="F195" s="10" t="s">
        <v>710</v>
      </c>
      <c r="G195" s="50">
        <v>2490429</v>
      </c>
      <c r="H195" s="51">
        <v>10061333.16</v>
      </c>
      <c r="I195" s="90">
        <v>41547</v>
      </c>
      <c r="J195" s="6" t="s">
        <v>711</v>
      </c>
      <c r="K195" s="8" t="s">
        <v>1879</v>
      </c>
    </row>
    <row r="196" spans="1:11" ht="45" x14ac:dyDescent="0.2">
      <c r="A196" s="10">
        <f t="shared" si="7"/>
        <v>194</v>
      </c>
      <c r="B196" s="87">
        <v>79050539</v>
      </c>
      <c r="C196" s="8" t="s">
        <v>1627</v>
      </c>
      <c r="D196" s="6" t="s">
        <v>1329</v>
      </c>
      <c r="E196" s="8" t="s">
        <v>1002</v>
      </c>
      <c r="F196" s="10" t="s">
        <v>1003</v>
      </c>
      <c r="G196" s="50">
        <v>745097</v>
      </c>
      <c r="H196" s="51">
        <v>3010191.88</v>
      </c>
      <c r="I196" s="90">
        <v>41547</v>
      </c>
      <c r="J196" s="6" t="s">
        <v>1036</v>
      </c>
      <c r="K196" s="8" t="s">
        <v>1880</v>
      </c>
    </row>
    <row r="197" spans="1:11" ht="45" x14ac:dyDescent="0.2">
      <c r="A197" s="10">
        <f t="shared" si="7"/>
        <v>195</v>
      </c>
      <c r="B197" s="87">
        <v>79050577</v>
      </c>
      <c r="C197" s="8" t="s">
        <v>1627</v>
      </c>
      <c r="D197" s="6" t="s">
        <v>1329</v>
      </c>
      <c r="E197" s="8" t="s">
        <v>395</v>
      </c>
      <c r="F197" s="10" t="s">
        <v>396</v>
      </c>
      <c r="G197" s="50">
        <v>943200</v>
      </c>
      <c r="H197" s="51">
        <v>4310424</v>
      </c>
      <c r="I197" s="90">
        <v>41732</v>
      </c>
      <c r="J197" s="6" t="s">
        <v>397</v>
      </c>
      <c r="K197" s="8" t="s">
        <v>1881</v>
      </c>
    </row>
    <row r="198" spans="1:11" ht="45" x14ac:dyDescent="0.2">
      <c r="A198" s="10">
        <f t="shared" si="7"/>
        <v>196</v>
      </c>
      <c r="B198" s="87">
        <v>79050578</v>
      </c>
      <c r="C198" s="8" t="s">
        <v>1627</v>
      </c>
      <c r="D198" s="6" t="s">
        <v>1329</v>
      </c>
      <c r="E198" s="8" t="s">
        <v>398</v>
      </c>
      <c r="F198" s="10" t="s">
        <v>399</v>
      </c>
      <c r="G198" s="50">
        <v>702400</v>
      </c>
      <c r="H198" s="51">
        <v>3209968</v>
      </c>
      <c r="I198" s="90">
        <v>41732</v>
      </c>
      <c r="J198" s="6" t="s">
        <v>400</v>
      </c>
      <c r="K198" s="8" t="s">
        <v>1882</v>
      </c>
    </row>
    <row r="199" spans="1:11" ht="45" x14ac:dyDescent="0.2">
      <c r="A199" s="10">
        <f t="shared" si="7"/>
        <v>197</v>
      </c>
      <c r="B199" s="87">
        <v>79050830</v>
      </c>
      <c r="C199" s="8" t="s">
        <v>1505</v>
      </c>
      <c r="D199" s="6" t="s">
        <v>1329</v>
      </c>
      <c r="E199" s="7" t="s">
        <v>1506</v>
      </c>
      <c r="F199" s="10" t="s">
        <v>1565</v>
      </c>
      <c r="G199" s="50">
        <v>1104000</v>
      </c>
      <c r="H199" s="95"/>
      <c r="I199" s="52">
        <v>42123</v>
      </c>
      <c r="J199" s="6" t="s">
        <v>1507</v>
      </c>
      <c r="K199" s="8" t="s">
        <v>618</v>
      </c>
    </row>
    <row r="200" spans="1:11" ht="45" x14ac:dyDescent="0.2">
      <c r="A200" s="10">
        <f t="shared" si="7"/>
        <v>198</v>
      </c>
      <c r="B200" s="87">
        <v>79050831</v>
      </c>
      <c r="C200" s="8" t="s">
        <v>1627</v>
      </c>
      <c r="D200" s="6" t="s">
        <v>1329</v>
      </c>
      <c r="E200" s="1" t="s">
        <v>1509</v>
      </c>
      <c r="F200" s="10" t="s">
        <v>1508</v>
      </c>
      <c r="G200" s="50">
        <v>1000000</v>
      </c>
      <c r="H200" s="51">
        <v>4040000</v>
      </c>
      <c r="I200" s="52">
        <v>42332</v>
      </c>
      <c r="J200" s="6" t="s">
        <v>1510</v>
      </c>
      <c r="K200" s="8" t="s">
        <v>618</v>
      </c>
    </row>
    <row r="201" spans="1:11" ht="45" x14ac:dyDescent="0.2">
      <c r="A201" s="10">
        <f t="shared" si="7"/>
        <v>199</v>
      </c>
      <c r="B201" s="87">
        <v>79050852</v>
      </c>
      <c r="C201" s="8" t="s">
        <v>1627</v>
      </c>
      <c r="D201" s="6" t="s">
        <v>1329</v>
      </c>
      <c r="E201" s="8" t="s">
        <v>25</v>
      </c>
      <c r="F201" s="10" t="s">
        <v>26</v>
      </c>
      <c r="G201" s="50">
        <v>416586</v>
      </c>
      <c r="H201" s="51">
        <v>1683007.44</v>
      </c>
      <c r="I201" s="52">
        <v>42529</v>
      </c>
      <c r="J201" s="6" t="s">
        <v>27</v>
      </c>
      <c r="K201" s="8" t="s">
        <v>618</v>
      </c>
    </row>
    <row r="202" spans="1:11" ht="45" x14ac:dyDescent="0.2">
      <c r="A202" s="10">
        <f t="shared" si="7"/>
        <v>200</v>
      </c>
      <c r="B202" s="8">
        <v>79050200</v>
      </c>
      <c r="C202" s="8" t="s">
        <v>342</v>
      </c>
      <c r="D202" s="6" t="s">
        <v>1329</v>
      </c>
      <c r="E202" s="1" t="s">
        <v>184</v>
      </c>
      <c r="F202" s="1" t="s">
        <v>1372</v>
      </c>
      <c r="G202" s="1">
        <v>15756900</v>
      </c>
      <c r="H202" s="1">
        <v>65706273</v>
      </c>
      <c r="I202" s="3">
        <v>42830</v>
      </c>
      <c r="J202" s="1" t="s">
        <v>182</v>
      </c>
      <c r="K202" s="14" t="s">
        <v>1883</v>
      </c>
    </row>
    <row r="203" spans="1:11" ht="45" x14ac:dyDescent="0.2">
      <c r="A203" s="10">
        <f t="shared" si="7"/>
        <v>201</v>
      </c>
      <c r="B203" s="8">
        <v>79050265</v>
      </c>
      <c r="C203" s="8" t="s">
        <v>342</v>
      </c>
      <c r="D203" s="6" t="s">
        <v>1329</v>
      </c>
      <c r="E203" s="1" t="s">
        <v>183</v>
      </c>
      <c r="F203" s="1" t="s">
        <v>185</v>
      </c>
      <c r="G203" s="1">
        <v>22000000</v>
      </c>
      <c r="H203" s="1">
        <v>91740000</v>
      </c>
      <c r="I203" s="3">
        <v>42830</v>
      </c>
      <c r="J203" s="1" t="s">
        <v>186</v>
      </c>
      <c r="K203" s="14" t="s">
        <v>1884</v>
      </c>
    </row>
    <row r="204" spans="1:11" ht="22.5" customHeight="1" x14ac:dyDescent="0.2">
      <c r="A204" s="10">
        <f t="shared" si="7"/>
        <v>202</v>
      </c>
      <c r="B204" s="8">
        <v>79050869</v>
      </c>
      <c r="C204" s="8" t="s">
        <v>342</v>
      </c>
      <c r="D204" s="6" t="s">
        <v>1329</v>
      </c>
      <c r="E204" s="1" t="s">
        <v>1705</v>
      </c>
      <c r="F204" s="1" t="s">
        <v>1706</v>
      </c>
      <c r="G204" s="1">
        <v>24000</v>
      </c>
      <c r="H204" s="1">
        <v>108480</v>
      </c>
      <c r="I204" s="3">
        <v>43676</v>
      </c>
      <c r="J204" s="1" t="s">
        <v>1707</v>
      </c>
      <c r="K204" s="14" t="s">
        <v>618</v>
      </c>
    </row>
    <row r="205" spans="1:11" x14ac:dyDescent="0.2">
      <c r="A205" s="10"/>
      <c r="B205" s="8" t="s">
        <v>934</v>
      </c>
      <c r="C205" s="8"/>
      <c r="D205" s="1"/>
      <c r="E205" s="1"/>
      <c r="F205" s="1"/>
      <c r="G205" s="1">
        <f>SUM(G1:G203)</f>
        <v>109575502</v>
      </c>
      <c r="H205" s="2">
        <f>SUM(H1:H203)</f>
        <v>468276321.56999999</v>
      </c>
      <c r="I205" s="1"/>
      <c r="J205" s="1"/>
      <c r="K205" s="1"/>
    </row>
    <row r="380" spans="3:7" ht="60.75" customHeight="1" x14ac:dyDescent="0.2"/>
    <row r="381" spans="3:7" ht="60" customHeight="1" x14ac:dyDescent="0.2">
      <c r="C381" s="35"/>
      <c r="F381" s="36"/>
      <c r="G381" s="37"/>
    </row>
    <row r="382" spans="3:7" ht="60" customHeight="1" x14ac:dyDescent="0.2">
      <c r="C382" s="35"/>
      <c r="F382" s="36"/>
      <c r="G382" s="37"/>
    </row>
    <row r="383" spans="3:7" ht="60" customHeight="1" x14ac:dyDescent="0.2">
      <c r="C383" s="35"/>
      <c r="F383" s="36"/>
      <c r="G383" s="37"/>
    </row>
    <row r="384" spans="3:7" x14ac:dyDescent="0.2">
      <c r="C384" s="35"/>
      <c r="F384" s="36"/>
      <c r="G384" s="37"/>
    </row>
  </sheetData>
  <mergeCells count="1">
    <mergeCell ref="A2:K2"/>
  </mergeCells>
  <phoneticPr fontId="1" type="noConversion"/>
  <pageMargins left="0.39370078740157483" right="0.39370078740157483" top="0.59055118110236227" bottom="0.59055118110236227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9"/>
  <sheetViews>
    <sheetView topLeftCell="A4" zoomScale="145" zoomScaleNormal="145" zoomScaleSheetLayoutView="100" workbookViewId="0">
      <selection activeCell="A3" sqref="A3"/>
    </sheetView>
  </sheetViews>
  <sheetFormatPr defaultRowHeight="12.75" x14ac:dyDescent="0.2"/>
  <cols>
    <col min="1" max="1" width="5.28515625" style="11" customWidth="1"/>
    <col min="2" max="2" width="8.140625" style="11" customWidth="1"/>
    <col min="3" max="3" width="16.85546875" style="11" customWidth="1"/>
    <col min="4" max="4" width="9.140625" style="11"/>
    <col min="5" max="5" width="10.7109375" style="11" customWidth="1"/>
    <col min="6" max="6" width="11.7109375" style="11" customWidth="1"/>
    <col min="7" max="7" width="9.28515625" style="11" bestFit="1" customWidth="1"/>
    <col min="8" max="8" width="9.140625" style="11"/>
    <col min="9" max="9" width="9.28515625" style="11" bestFit="1" customWidth="1"/>
    <col min="10" max="10" width="10" style="11" bestFit="1" customWidth="1"/>
    <col min="11" max="11" width="7.85546875" style="11" customWidth="1"/>
    <col min="12" max="12" width="10.85546875" style="11" customWidth="1"/>
    <col min="13" max="13" width="13.28515625" style="11" customWidth="1"/>
    <col min="14" max="16384" width="9.140625" style="11"/>
  </cols>
  <sheetData>
    <row r="1" spans="1:14" ht="101.25" x14ac:dyDescent="0.2">
      <c r="A1" s="8" t="s">
        <v>1378</v>
      </c>
      <c r="B1" s="8" t="s">
        <v>1379</v>
      </c>
      <c r="C1" s="8" t="s">
        <v>188</v>
      </c>
      <c r="D1" s="8" t="s">
        <v>443</v>
      </c>
      <c r="E1" s="8" t="s">
        <v>438</v>
      </c>
      <c r="F1" s="8" t="s">
        <v>153</v>
      </c>
      <c r="G1" s="8" t="s">
        <v>1164</v>
      </c>
      <c r="H1" s="8" t="s">
        <v>615</v>
      </c>
      <c r="I1" s="9" t="s">
        <v>439</v>
      </c>
      <c r="J1" s="9" t="s">
        <v>440</v>
      </c>
      <c r="K1" s="9" t="s">
        <v>441</v>
      </c>
      <c r="L1" s="8" t="s">
        <v>154</v>
      </c>
      <c r="M1" s="8" t="s">
        <v>151</v>
      </c>
      <c r="N1" s="8" t="s">
        <v>152</v>
      </c>
    </row>
    <row r="2" spans="1:14" ht="15.75" x14ac:dyDescent="0.2">
      <c r="A2" s="125" t="s">
        <v>324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78.75" x14ac:dyDescent="0.2">
      <c r="A3" s="1">
        <v>1</v>
      </c>
      <c r="B3" s="1">
        <v>79050249</v>
      </c>
      <c r="C3" s="1" t="s">
        <v>121</v>
      </c>
      <c r="D3" s="1" t="s">
        <v>1490</v>
      </c>
      <c r="E3" s="1" t="s">
        <v>122</v>
      </c>
      <c r="F3" s="1" t="s">
        <v>692</v>
      </c>
      <c r="G3" s="1">
        <v>51083</v>
      </c>
      <c r="H3" s="1"/>
      <c r="I3" s="1">
        <v>54517023</v>
      </c>
      <c r="J3" s="1">
        <f>49856734.15+(I3*6.2%)</f>
        <v>53236789.575999998</v>
      </c>
      <c r="K3" s="1"/>
      <c r="L3" s="3">
        <v>39909</v>
      </c>
      <c r="M3" s="1" t="s">
        <v>693</v>
      </c>
      <c r="N3" s="1" t="s">
        <v>618</v>
      </c>
    </row>
    <row r="4" spans="1:14" ht="78.75" x14ac:dyDescent="0.2">
      <c r="A4" s="1">
        <v>2</v>
      </c>
      <c r="B4" s="1">
        <v>79050250</v>
      </c>
      <c r="C4" s="1" t="s">
        <v>121</v>
      </c>
      <c r="D4" s="1" t="s">
        <v>1490</v>
      </c>
      <c r="E4" s="1" t="s">
        <v>83</v>
      </c>
      <c r="F4" s="1" t="s">
        <v>675</v>
      </c>
      <c r="G4" s="1">
        <v>37677</v>
      </c>
      <c r="H4" s="1"/>
      <c r="I4" s="1">
        <v>80148918</v>
      </c>
      <c r="J4" s="1">
        <f>72079828.22+I4*6.2%</f>
        <v>77049061.135999992</v>
      </c>
      <c r="K4" s="1"/>
      <c r="L4" s="3">
        <v>39909</v>
      </c>
      <c r="M4" s="1" t="s">
        <v>676</v>
      </c>
      <c r="N4" s="1" t="s">
        <v>618</v>
      </c>
    </row>
    <row r="5" spans="1:14" ht="69.75" customHeight="1" x14ac:dyDescent="0.2">
      <c r="A5" s="1">
        <v>3</v>
      </c>
      <c r="B5" s="1">
        <v>79050251</v>
      </c>
      <c r="C5" s="1" t="s">
        <v>121</v>
      </c>
      <c r="D5" s="1" t="s">
        <v>1490</v>
      </c>
      <c r="E5" s="1" t="s">
        <v>84</v>
      </c>
      <c r="F5" s="1" t="s">
        <v>85</v>
      </c>
      <c r="G5" s="1">
        <v>11860</v>
      </c>
      <c r="H5" s="1"/>
      <c r="I5" s="1">
        <v>15320680</v>
      </c>
      <c r="J5" s="1">
        <f>I5</f>
        <v>15320680</v>
      </c>
      <c r="K5" s="1"/>
      <c r="L5" s="3">
        <v>39930</v>
      </c>
      <c r="M5" s="1" t="s">
        <v>86</v>
      </c>
      <c r="N5" s="1" t="s">
        <v>618</v>
      </c>
    </row>
    <row r="6" spans="1:14" ht="67.5" customHeight="1" x14ac:dyDescent="0.2">
      <c r="A6" s="1">
        <v>4</v>
      </c>
      <c r="B6" s="1">
        <v>79050252</v>
      </c>
      <c r="C6" s="1" t="s">
        <v>121</v>
      </c>
      <c r="D6" s="1" t="s">
        <v>1490</v>
      </c>
      <c r="E6" s="1" t="s">
        <v>87</v>
      </c>
      <c r="F6" s="1" t="s">
        <v>88</v>
      </c>
      <c r="G6" s="1">
        <v>6236</v>
      </c>
      <c r="H6" s="1"/>
      <c r="I6" s="1">
        <v>16027732</v>
      </c>
      <c r="J6" s="1">
        <v>16027732</v>
      </c>
      <c r="K6" s="1"/>
      <c r="L6" s="3">
        <v>38803</v>
      </c>
      <c r="M6" s="1" t="s">
        <v>89</v>
      </c>
      <c r="N6" s="1" t="s">
        <v>618</v>
      </c>
    </row>
    <row r="7" spans="1:14" ht="70.5" customHeight="1" x14ac:dyDescent="0.2">
      <c r="A7" s="1">
        <v>5</v>
      </c>
      <c r="B7" s="1">
        <v>79050253</v>
      </c>
      <c r="C7" s="1" t="s">
        <v>121</v>
      </c>
      <c r="D7" s="1" t="s">
        <v>1490</v>
      </c>
      <c r="E7" s="1" t="s">
        <v>90</v>
      </c>
      <c r="F7" s="1" t="s">
        <v>91</v>
      </c>
      <c r="G7" s="1">
        <v>6050</v>
      </c>
      <c r="H7" s="1"/>
      <c r="I7" s="1">
        <v>5718871</v>
      </c>
      <c r="J7" s="2">
        <f>5337338.02+I7*6.2%</f>
        <v>5691908.0219999999</v>
      </c>
      <c r="K7" s="1"/>
      <c r="L7" s="3">
        <v>38803</v>
      </c>
      <c r="M7" s="1" t="s">
        <v>92</v>
      </c>
      <c r="N7" s="1" t="s">
        <v>618</v>
      </c>
    </row>
    <row r="8" spans="1:14" ht="70.5" customHeight="1" x14ac:dyDescent="0.2">
      <c r="A8" s="1">
        <v>6</v>
      </c>
      <c r="B8" s="1">
        <v>79050254</v>
      </c>
      <c r="C8" s="1" t="s">
        <v>121</v>
      </c>
      <c r="D8" s="1" t="s">
        <v>1490</v>
      </c>
      <c r="E8" s="1" t="s">
        <v>93</v>
      </c>
      <c r="F8" s="1" t="s">
        <v>94</v>
      </c>
      <c r="G8" s="1">
        <v>10350</v>
      </c>
      <c r="H8" s="1"/>
      <c r="I8" s="1">
        <v>10037426</v>
      </c>
      <c r="J8" s="1">
        <v>10037426</v>
      </c>
      <c r="K8" s="1"/>
      <c r="L8" s="3">
        <v>38842</v>
      </c>
      <c r="M8" s="1" t="s">
        <v>523</v>
      </c>
      <c r="N8" s="1" t="s">
        <v>618</v>
      </c>
    </row>
    <row r="9" spans="1:14" ht="71.25" customHeight="1" x14ac:dyDescent="0.2">
      <c r="A9" s="1">
        <v>7</v>
      </c>
      <c r="B9" s="1">
        <v>79050255</v>
      </c>
      <c r="C9" s="1" t="s">
        <v>121</v>
      </c>
      <c r="D9" s="1" t="s">
        <v>1490</v>
      </c>
      <c r="E9" s="1" t="s">
        <v>1082</v>
      </c>
      <c r="F9" s="1" t="s">
        <v>1083</v>
      </c>
      <c r="G9" s="1">
        <v>27664</v>
      </c>
      <c r="H9" s="1"/>
      <c r="I9" s="1">
        <v>79269357</v>
      </c>
      <c r="J9" s="1">
        <f>I9</f>
        <v>79269357</v>
      </c>
      <c r="K9" s="1"/>
      <c r="L9" s="3">
        <v>40876</v>
      </c>
      <c r="M9" s="1" t="s">
        <v>746</v>
      </c>
      <c r="N9" s="1" t="s">
        <v>618</v>
      </c>
    </row>
    <row r="10" spans="1:14" ht="114" customHeight="1" x14ac:dyDescent="0.2">
      <c r="A10" s="1">
        <v>8</v>
      </c>
      <c r="B10" s="1">
        <v>79050875</v>
      </c>
      <c r="C10" s="1" t="s">
        <v>492</v>
      </c>
      <c r="D10" s="1" t="s">
        <v>1490</v>
      </c>
      <c r="E10" s="1" t="s">
        <v>493</v>
      </c>
      <c r="F10" s="1" t="s">
        <v>494</v>
      </c>
      <c r="G10" s="1">
        <v>1200</v>
      </c>
      <c r="H10" s="1"/>
      <c r="I10" s="1"/>
      <c r="J10" s="1"/>
      <c r="K10" s="1"/>
      <c r="L10" s="3">
        <v>39909</v>
      </c>
      <c r="M10" s="1" t="s">
        <v>854</v>
      </c>
      <c r="N10" s="1" t="s">
        <v>618</v>
      </c>
    </row>
    <row r="11" spans="1:14" ht="101.25" x14ac:dyDescent="0.2">
      <c r="A11" s="1">
        <v>9</v>
      </c>
      <c r="B11" s="1">
        <v>79050878</v>
      </c>
      <c r="C11" s="1" t="s">
        <v>850</v>
      </c>
      <c r="D11" s="1" t="s">
        <v>1490</v>
      </c>
      <c r="E11" s="1" t="s">
        <v>851</v>
      </c>
      <c r="F11" s="1" t="s">
        <v>852</v>
      </c>
      <c r="G11" s="1">
        <v>1500</v>
      </c>
      <c r="H11" s="57"/>
      <c r="I11" s="57"/>
      <c r="J11" s="57"/>
      <c r="K11" s="57"/>
      <c r="L11" s="86">
        <v>39909</v>
      </c>
      <c r="M11" s="1" t="s">
        <v>853</v>
      </c>
      <c r="N11" s="1" t="s">
        <v>618</v>
      </c>
    </row>
    <row r="406" spans="3:7" ht="60.75" customHeight="1" x14ac:dyDescent="0.2">
      <c r="C406" s="37"/>
      <c r="F406" s="36"/>
      <c r="G406" s="37"/>
    </row>
    <row r="407" spans="3:7" ht="60" customHeight="1" x14ac:dyDescent="0.2">
      <c r="C407" s="37"/>
      <c r="F407" s="36"/>
      <c r="G407" s="37"/>
    </row>
    <row r="408" spans="3:7" ht="60" customHeight="1" x14ac:dyDescent="0.2">
      <c r="C408" s="37"/>
      <c r="F408" s="36"/>
      <c r="G408" s="37"/>
    </row>
    <row r="409" spans="3:7" ht="60" customHeight="1" x14ac:dyDescent="0.2">
      <c r="C409" s="37"/>
      <c r="F409" s="36"/>
      <c r="G409" s="37"/>
    </row>
  </sheetData>
  <mergeCells count="1">
    <mergeCell ref="A2:N2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412"/>
  <sheetViews>
    <sheetView topLeftCell="A58" zoomScaleNormal="100" zoomScaleSheetLayoutView="130" workbookViewId="0">
      <selection activeCell="C4" sqref="C4"/>
    </sheetView>
  </sheetViews>
  <sheetFormatPr defaultRowHeight="11.25" x14ac:dyDescent="0.2"/>
  <cols>
    <col min="1" max="1" width="3.5703125" style="27" customWidth="1"/>
    <col min="2" max="2" width="11.7109375" style="27" customWidth="1"/>
    <col min="3" max="3" width="19.5703125" style="27" customWidth="1"/>
    <col min="4" max="4" width="11" style="27" customWidth="1"/>
    <col min="5" max="5" width="19.28515625" style="27" customWidth="1"/>
    <col min="6" max="6" width="16.42578125" style="27" customWidth="1"/>
    <col min="7" max="7" width="8.28515625" style="27" customWidth="1"/>
    <col min="8" max="8" width="9.85546875" style="27" customWidth="1"/>
    <col min="9" max="9" width="9.28515625" style="27" customWidth="1"/>
    <col min="10" max="10" width="9.7109375" style="27" customWidth="1"/>
    <col min="11" max="11" width="11.7109375" style="27" customWidth="1"/>
    <col min="12" max="12" width="12.85546875" style="27" customWidth="1"/>
    <col min="13" max="13" width="34.85546875" style="27" customWidth="1"/>
    <col min="14" max="14" width="30.140625" style="27" customWidth="1"/>
    <col min="15" max="16384" width="9.140625" style="27"/>
  </cols>
  <sheetData>
    <row r="1" spans="1:14" ht="18" customHeight="1" x14ac:dyDescent="0.2">
      <c r="A1" s="127" t="s">
        <v>1311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81" customHeight="1" x14ac:dyDescent="0.2">
      <c r="A2" s="6" t="s">
        <v>1378</v>
      </c>
      <c r="B2" s="6" t="s">
        <v>1379</v>
      </c>
      <c r="C2" s="6" t="s">
        <v>188</v>
      </c>
      <c r="D2" s="6" t="s">
        <v>443</v>
      </c>
      <c r="E2" s="6" t="s">
        <v>438</v>
      </c>
      <c r="F2" s="6" t="s">
        <v>393</v>
      </c>
      <c r="G2" s="8" t="s">
        <v>392</v>
      </c>
      <c r="H2" s="6" t="s">
        <v>615</v>
      </c>
      <c r="I2" s="5" t="s">
        <v>439</v>
      </c>
      <c r="J2" s="5" t="s">
        <v>440</v>
      </c>
      <c r="K2" s="5" t="s">
        <v>441</v>
      </c>
      <c r="L2" s="6" t="s">
        <v>394</v>
      </c>
      <c r="M2" s="6" t="s">
        <v>149</v>
      </c>
      <c r="N2" s="6" t="s">
        <v>150</v>
      </c>
    </row>
    <row r="3" spans="1:14" ht="33.75" x14ac:dyDescent="0.2">
      <c r="A3" s="6">
        <v>1</v>
      </c>
      <c r="B3" s="6">
        <v>79050256</v>
      </c>
      <c r="C3" s="6" t="s">
        <v>961</v>
      </c>
      <c r="D3" s="6" t="s">
        <v>962</v>
      </c>
      <c r="E3" s="6" t="s">
        <v>989</v>
      </c>
      <c r="F3" s="6" t="s">
        <v>677</v>
      </c>
      <c r="G3" s="6">
        <v>38.4</v>
      </c>
      <c r="H3" s="6">
        <v>1970</v>
      </c>
      <c r="I3" s="5">
        <v>36714</v>
      </c>
      <c r="J3" s="5">
        <v>36714</v>
      </c>
      <c r="K3" s="5">
        <v>564214.66</v>
      </c>
      <c r="L3" s="58">
        <v>37908</v>
      </c>
      <c r="M3" s="6" t="s">
        <v>165</v>
      </c>
      <c r="N3" s="6" t="s">
        <v>1474</v>
      </c>
    </row>
    <row r="4" spans="1:14" ht="45" x14ac:dyDescent="0.2">
      <c r="A4" s="6">
        <f>A3+1</f>
        <v>2</v>
      </c>
      <c r="B4" s="6">
        <v>79050258</v>
      </c>
      <c r="C4" s="6" t="s">
        <v>961</v>
      </c>
      <c r="D4" s="6" t="s">
        <v>962</v>
      </c>
      <c r="E4" s="6" t="s">
        <v>170</v>
      </c>
      <c r="F4" s="6" t="s">
        <v>1133</v>
      </c>
      <c r="G4" s="6">
        <v>28.3</v>
      </c>
      <c r="H4" s="6">
        <v>1964</v>
      </c>
      <c r="I4" s="5">
        <v>41900.879999999997</v>
      </c>
      <c r="J4" s="5">
        <f>I4</f>
        <v>41900.879999999997</v>
      </c>
      <c r="K4" s="5">
        <v>415814.45</v>
      </c>
      <c r="L4" s="58">
        <v>36425</v>
      </c>
      <c r="M4" s="6" t="s">
        <v>706</v>
      </c>
      <c r="N4" s="6" t="s">
        <v>598</v>
      </c>
    </row>
    <row r="5" spans="1:14" ht="22.5" x14ac:dyDescent="0.2">
      <c r="A5" s="6">
        <f t="shared" ref="A5:A66" si="0">A4+1</f>
        <v>3</v>
      </c>
      <c r="B5" s="6">
        <f>B4+1</f>
        <v>79050259</v>
      </c>
      <c r="C5" s="6" t="s">
        <v>961</v>
      </c>
      <c r="D5" s="6" t="s">
        <v>962</v>
      </c>
      <c r="E5" s="6" t="s">
        <v>1040</v>
      </c>
      <c r="F5" s="6" t="s">
        <v>865</v>
      </c>
      <c r="G5" s="6">
        <v>49.5</v>
      </c>
      <c r="H5" s="6">
        <v>1987</v>
      </c>
      <c r="I5" s="5">
        <v>172620</v>
      </c>
      <c r="J5" s="5">
        <f>I5*(2020-H5)*1.2%</f>
        <v>68357.52</v>
      </c>
      <c r="K5" s="5">
        <v>395048.61</v>
      </c>
      <c r="L5" s="58">
        <v>37616</v>
      </c>
      <c r="M5" s="6" t="s">
        <v>988</v>
      </c>
      <c r="N5" s="6" t="s">
        <v>618</v>
      </c>
    </row>
    <row r="6" spans="1:14" ht="22.5" x14ac:dyDescent="0.2">
      <c r="A6" s="6">
        <f t="shared" si="0"/>
        <v>4</v>
      </c>
      <c r="B6" s="6">
        <f>B5+1</f>
        <v>79050260</v>
      </c>
      <c r="C6" s="6" t="s">
        <v>961</v>
      </c>
      <c r="D6" s="6" t="s">
        <v>962</v>
      </c>
      <c r="E6" s="6" t="s">
        <v>290</v>
      </c>
      <c r="F6" s="6" t="s">
        <v>1134</v>
      </c>
      <c r="G6" s="6">
        <v>47.3</v>
      </c>
      <c r="H6" s="6">
        <v>1985</v>
      </c>
      <c r="I6" s="5"/>
      <c r="J6" s="5"/>
      <c r="K6" s="5">
        <v>561261.32999999996</v>
      </c>
      <c r="L6" s="58">
        <v>36425</v>
      </c>
      <c r="M6" s="6" t="s">
        <v>5</v>
      </c>
      <c r="N6" s="6" t="s">
        <v>618</v>
      </c>
    </row>
    <row r="7" spans="1:14" ht="22.5" x14ac:dyDescent="0.2">
      <c r="A7" s="6">
        <f t="shared" si="0"/>
        <v>5</v>
      </c>
      <c r="B7" s="6">
        <f>B6+1</f>
        <v>79050261</v>
      </c>
      <c r="C7" s="6" t="s">
        <v>961</v>
      </c>
      <c r="D7" s="6" t="s">
        <v>962</v>
      </c>
      <c r="E7" s="6" t="s">
        <v>291</v>
      </c>
      <c r="F7" s="6" t="s">
        <v>1135</v>
      </c>
      <c r="G7" s="6">
        <v>40.4</v>
      </c>
      <c r="H7" s="6">
        <v>1976</v>
      </c>
      <c r="I7" s="5"/>
      <c r="J7" s="5"/>
      <c r="K7" s="5">
        <v>691077.15</v>
      </c>
      <c r="L7" s="58">
        <v>36425</v>
      </c>
      <c r="M7" s="6" t="s">
        <v>707</v>
      </c>
      <c r="N7" s="6" t="s">
        <v>618</v>
      </c>
    </row>
    <row r="8" spans="1:14" ht="22.5" x14ac:dyDescent="0.2">
      <c r="A8" s="6">
        <f t="shared" si="0"/>
        <v>6</v>
      </c>
      <c r="B8" s="6">
        <f>B7+1</f>
        <v>79050262</v>
      </c>
      <c r="C8" s="6" t="s">
        <v>961</v>
      </c>
      <c r="D8" s="6" t="s">
        <v>962</v>
      </c>
      <c r="E8" s="6" t="s">
        <v>292</v>
      </c>
      <c r="F8" s="6" t="s">
        <v>1136</v>
      </c>
      <c r="G8" s="6">
        <v>39.700000000000003</v>
      </c>
      <c r="H8" s="6">
        <v>1976</v>
      </c>
      <c r="I8" s="5"/>
      <c r="J8" s="5"/>
      <c r="K8" s="5">
        <v>630355.41</v>
      </c>
      <c r="L8" s="58">
        <v>36425</v>
      </c>
      <c r="M8" s="6" t="s">
        <v>109</v>
      </c>
      <c r="N8" s="6" t="s">
        <v>618</v>
      </c>
    </row>
    <row r="9" spans="1:14" ht="22.5" x14ac:dyDescent="0.2">
      <c r="A9" s="6">
        <f t="shared" si="0"/>
        <v>7</v>
      </c>
      <c r="B9" s="6">
        <f>B8+1</f>
        <v>79050263</v>
      </c>
      <c r="C9" s="6" t="s">
        <v>961</v>
      </c>
      <c r="D9" s="6" t="s">
        <v>962</v>
      </c>
      <c r="E9" s="6" t="s">
        <v>293</v>
      </c>
      <c r="F9" s="6" t="s">
        <v>691</v>
      </c>
      <c r="G9" s="6">
        <v>79.400000000000006</v>
      </c>
      <c r="H9" s="6">
        <v>1980</v>
      </c>
      <c r="I9" s="5"/>
      <c r="J9" s="5"/>
      <c r="K9" s="5">
        <v>1358206.08</v>
      </c>
      <c r="L9" s="58">
        <v>36425</v>
      </c>
      <c r="M9" s="6" t="s">
        <v>1006</v>
      </c>
      <c r="N9" s="6" t="s">
        <v>618</v>
      </c>
    </row>
    <row r="10" spans="1:14" ht="33.75" x14ac:dyDescent="0.2">
      <c r="A10" s="6">
        <f t="shared" si="0"/>
        <v>8</v>
      </c>
      <c r="B10" s="6">
        <v>79050066</v>
      </c>
      <c r="C10" s="6" t="s">
        <v>961</v>
      </c>
      <c r="D10" s="6" t="s">
        <v>962</v>
      </c>
      <c r="E10" s="6" t="s">
        <v>240</v>
      </c>
      <c r="F10" s="6" t="s">
        <v>1111</v>
      </c>
      <c r="G10" s="6">
        <v>78.400000000000006</v>
      </c>
      <c r="H10" s="6">
        <v>1980</v>
      </c>
      <c r="I10" s="5"/>
      <c r="J10" s="5"/>
      <c r="K10" s="5">
        <v>1341100.21</v>
      </c>
      <c r="L10" s="58">
        <v>36425</v>
      </c>
      <c r="M10" s="6" t="s">
        <v>1689</v>
      </c>
      <c r="N10" s="6" t="s">
        <v>618</v>
      </c>
    </row>
    <row r="11" spans="1:14" ht="22.5" x14ac:dyDescent="0.2">
      <c r="A11" s="6">
        <f t="shared" si="0"/>
        <v>9</v>
      </c>
      <c r="B11" s="6">
        <v>79050266</v>
      </c>
      <c r="C11" s="6" t="s">
        <v>961</v>
      </c>
      <c r="D11" s="6" t="s">
        <v>962</v>
      </c>
      <c r="E11" s="6" t="s">
        <v>168</v>
      </c>
      <c r="F11" s="6" t="s">
        <v>323</v>
      </c>
      <c r="G11" s="6">
        <v>48.4</v>
      </c>
      <c r="H11" s="6">
        <v>1980</v>
      </c>
      <c r="I11" s="5">
        <v>120000</v>
      </c>
      <c r="J11" s="5">
        <v>120000</v>
      </c>
      <c r="K11" s="6">
        <v>827924.1</v>
      </c>
      <c r="L11" s="58">
        <v>37355</v>
      </c>
      <c r="M11" s="6" t="s">
        <v>169</v>
      </c>
      <c r="N11" s="6" t="s">
        <v>618</v>
      </c>
    </row>
    <row r="12" spans="1:14" ht="45" x14ac:dyDescent="0.2">
      <c r="A12" s="6">
        <f t="shared" si="0"/>
        <v>10</v>
      </c>
      <c r="B12" s="6">
        <f>B11+1</f>
        <v>79050267</v>
      </c>
      <c r="C12" s="6" t="s">
        <v>961</v>
      </c>
      <c r="D12" s="6" t="s">
        <v>962</v>
      </c>
      <c r="E12" s="6" t="s">
        <v>166</v>
      </c>
      <c r="F12" s="6" t="s">
        <v>661</v>
      </c>
      <c r="G12" s="6">
        <v>59.8</v>
      </c>
      <c r="H12" s="6">
        <v>1972</v>
      </c>
      <c r="I12" s="5">
        <v>302112.40000000002</v>
      </c>
      <c r="J12" s="5">
        <f>I12</f>
        <v>302112.40000000002</v>
      </c>
      <c r="K12" s="5">
        <v>1010956.92</v>
      </c>
      <c r="L12" s="58">
        <v>37908</v>
      </c>
      <c r="M12" s="6" t="s">
        <v>167</v>
      </c>
      <c r="N12" s="6" t="s">
        <v>598</v>
      </c>
    </row>
    <row r="13" spans="1:14" ht="33.75" x14ac:dyDescent="0.2">
      <c r="A13" s="6">
        <f t="shared" si="0"/>
        <v>11</v>
      </c>
      <c r="B13" s="6">
        <f>B12+1</f>
        <v>79050268</v>
      </c>
      <c r="C13" s="6" t="s">
        <v>961</v>
      </c>
      <c r="D13" s="6" t="s">
        <v>962</v>
      </c>
      <c r="E13" s="6" t="s">
        <v>294</v>
      </c>
      <c r="F13" s="6" t="s">
        <v>295</v>
      </c>
      <c r="G13" s="6">
        <v>62.1</v>
      </c>
      <c r="H13" s="6">
        <v>1972</v>
      </c>
      <c r="I13" s="5"/>
      <c r="J13" s="5"/>
      <c r="K13" s="5">
        <v>10622745.529999999</v>
      </c>
      <c r="L13" s="58">
        <v>36425</v>
      </c>
      <c r="M13" s="6" t="s">
        <v>1085</v>
      </c>
      <c r="N13" s="6" t="s">
        <v>1175</v>
      </c>
    </row>
    <row r="14" spans="1:14" ht="22.5" x14ac:dyDescent="0.2">
      <c r="A14" s="6">
        <f t="shared" si="0"/>
        <v>12</v>
      </c>
      <c r="B14" s="6">
        <f>B13+1</f>
        <v>79050269</v>
      </c>
      <c r="C14" s="6" t="s">
        <v>961</v>
      </c>
      <c r="D14" s="6" t="s">
        <v>962</v>
      </c>
      <c r="E14" s="6" t="s">
        <v>296</v>
      </c>
      <c r="F14" s="6" t="s">
        <v>1137</v>
      </c>
      <c r="G14" s="6">
        <v>57.9</v>
      </c>
      <c r="H14" s="6">
        <v>1969</v>
      </c>
      <c r="I14" s="5"/>
      <c r="J14" s="5"/>
      <c r="K14" s="5">
        <v>869528.88</v>
      </c>
      <c r="L14" s="58">
        <v>36425</v>
      </c>
      <c r="M14" s="6" t="s">
        <v>1084</v>
      </c>
      <c r="N14" s="6" t="s">
        <v>618</v>
      </c>
    </row>
    <row r="15" spans="1:14" ht="22.5" x14ac:dyDescent="0.2">
      <c r="A15" s="6">
        <f t="shared" si="0"/>
        <v>13</v>
      </c>
      <c r="B15" s="6">
        <f>B14+1</f>
        <v>79050270</v>
      </c>
      <c r="C15" s="6" t="s">
        <v>961</v>
      </c>
      <c r="D15" s="6" t="s">
        <v>962</v>
      </c>
      <c r="E15" s="6" t="s">
        <v>297</v>
      </c>
      <c r="F15" s="6" t="s">
        <v>652</v>
      </c>
      <c r="G15" s="6">
        <v>49.6</v>
      </c>
      <c r="H15" s="6">
        <v>1980</v>
      </c>
      <c r="I15" s="5"/>
      <c r="J15" s="5"/>
      <c r="K15" s="5">
        <v>848451.15</v>
      </c>
      <c r="L15" s="58">
        <v>36425</v>
      </c>
      <c r="M15" s="6" t="s">
        <v>1132</v>
      </c>
      <c r="N15" s="6" t="s">
        <v>618</v>
      </c>
    </row>
    <row r="16" spans="1:14" ht="22.5" x14ac:dyDescent="0.2">
      <c r="A16" s="6">
        <f t="shared" si="0"/>
        <v>14</v>
      </c>
      <c r="B16" s="6">
        <v>79050272</v>
      </c>
      <c r="C16" s="6" t="s">
        <v>961</v>
      </c>
      <c r="D16" s="6" t="s">
        <v>962</v>
      </c>
      <c r="E16" s="6" t="s">
        <v>298</v>
      </c>
      <c r="F16" s="6" t="s">
        <v>1138</v>
      </c>
      <c r="G16" s="6">
        <v>29</v>
      </c>
      <c r="H16" s="6">
        <v>1980</v>
      </c>
      <c r="I16" s="5"/>
      <c r="J16" s="5"/>
      <c r="K16" s="5">
        <v>496070.23</v>
      </c>
      <c r="L16" s="58">
        <v>36425</v>
      </c>
      <c r="M16" s="6" t="s">
        <v>4</v>
      </c>
      <c r="N16" s="6" t="s">
        <v>618</v>
      </c>
    </row>
    <row r="17" spans="1:14" ht="22.5" x14ac:dyDescent="0.2">
      <c r="A17" s="6">
        <f t="shared" si="0"/>
        <v>15</v>
      </c>
      <c r="B17" s="6">
        <f>B16+1</f>
        <v>79050273</v>
      </c>
      <c r="C17" s="6" t="s">
        <v>961</v>
      </c>
      <c r="D17" s="6" t="s">
        <v>962</v>
      </c>
      <c r="E17" s="6" t="s">
        <v>299</v>
      </c>
      <c r="F17" s="6" t="s">
        <v>1619</v>
      </c>
      <c r="G17" s="6">
        <v>41.6</v>
      </c>
      <c r="H17" s="6">
        <v>1973</v>
      </c>
      <c r="I17" s="6"/>
      <c r="J17" s="6"/>
      <c r="K17" s="6">
        <v>611232.54</v>
      </c>
      <c r="L17" s="58">
        <v>36425</v>
      </c>
      <c r="M17" s="6" t="s">
        <v>1070</v>
      </c>
      <c r="N17" s="6" t="s">
        <v>618</v>
      </c>
    </row>
    <row r="18" spans="1:14" ht="33.75" x14ac:dyDescent="0.2">
      <c r="A18" s="6">
        <f t="shared" si="0"/>
        <v>16</v>
      </c>
      <c r="B18" s="6">
        <v>79050880</v>
      </c>
      <c r="C18" s="6" t="s">
        <v>961</v>
      </c>
      <c r="D18" s="6" t="s">
        <v>962</v>
      </c>
      <c r="E18" s="6" t="s">
        <v>337</v>
      </c>
      <c r="F18" s="6" t="s">
        <v>338</v>
      </c>
      <c r="G18" s="6">
        <v>30.2</v>
      </c>
      <c r="H18" s="6">
        <v>1964</v>
      </c>
      <c r="I18" s="6">
        <v>750000</v>
      </c>
      <c r="J18" s="6">
        <f>I18*(2020-H18)*1.7%</f>
        <v>714000</v>
      </c>
      <c r="K18" s="6">
        <v>451750.93</v>
      </c>
      <c r="L18" s="58">
        <v>42626</v>
      </c>
      <c r="M18" s="6" t="s">
        <v>1722</v>
      </c>
      <c r="N18" s="6" t="s">
        <v>618</v>
      </c>
    </row>
    <row r="19" spans="1:14" ht="56.25" x14ac:dyDescent="0.2">
      <c r="A19" s="6">
        <f t="shared" si="0"/>
        <v>17</v>
      </c>
      <c r="B19" s="6">
        <v>79050275</v>
      </c>
      <c r="C19" s="6" t="s">
        <v>961</v>
      </c>
      <c r="D19" s="6" t="s">
        <v>962</v>
      </c>
      <c r="E19" s="6" t="s">
        <v>171</v>
      </c>
      <c r="F19" s="6"/>
      <c r="G19" s="6"/>
      <c r="H19" s="6"/>
      <c r="I19" s="5">
        <v>42800</v>
      </c>
      <c r="J19" s="5">
        <v>42800</v>
      </c>
      <c r="K19" s="5"/>
      <c r="L19" s="58">
        <v>36425</v>
      </c>
      <c r="M19" s="6" t="s">
        <v>1689</v>
      </c>
      <c r="N19" s="6" t="s">
        <v>1386</v>
      </c>
    </row>
    <row r="20" spans="1:14" ht="56.25" x14ac:dyDescent="0.2">
      <c r="A20" s="6">
        <f t="shared" si="0"/>
        <v>18</v>
      </c>
      <c r="B20" s="6">
        <v>79050936</v>
      </c>
      <c r="C20" s="6" t="s">
        <v>961</v>
      </c>
      <c r="D20" s="6" t="s">
        <v>1798</v>
      </c>
      <c r="E20" s="6" t="s">
        <v>1837</v>
      </c>
      <c r="F20" s="6" t="s">
        <v>1838</v>
      </c>
      <c r="G20" s="6">
        <v>40.700000000000003</v>
      </c>
      <c r="H20" s="6">
        <v>2017</v>
      </c>
      <c r="I20" s="5">
        <v>1966566</v>
      </c>
      <c r="J20" s="5">
        <f>I20*(2020-H20)*1.7%</f>
        <v>100294.86600000001</v>
      </c>
      <c r="K20" s="5">
        <v>324817.75</v>
      </c>
      <c r="L20" s="58">
        <v>42976</v>
      </c>
      <c r="M20" s="6" t="s">
        <v>9</v>
      </c>
      <c r="N20" s="6" t="s">
        <v>618</v>
      </c>
    </row>
    <row r="21" spans="1:14" ht="56.25" x14ac:dyDescent="0.2">
      <c r="A21" s="6">
        <f t="shared" si="0"/>
        <v>19</v>
      </c>
      <c r="B21" s="6">
        <v>79050911</v>
      </c>
      <c r="C21" s="6" t="s">
        <v>961</v>
      </c>
      <c r="D21" s="6" t="s">
        <v>962</v>
      </c>
      <c r="E21" s="6" t="s">
        <v>1700</v>
      </c>
      <c r="F21" s="6" t="s">
        <v>1696</v>
      </c>
      <c r="G21" s="6">
        <v>29.6</v>
      </c>
      <c r="H21" s="6">
        <v>1974</v>
      </c>
      <c r="I21" s="5">
        <v>523299.49</v>
      </c>
      <c r="J21" s="5">
        <v>0</v>
      </c>
      <c r="K21" s="5">
        <v>471261.3</v>
      </c>
      <c r="L21" s="58">
        <v>43810</v>
      </c>
      <c r="M21" s="6" t="s">
        <v>1697</v>
      </c>
      <c r="N21" s="6" t="s">
        <v>618</v>
      </c>
    </row>
    <row r="22" spans="1:14" ht="56.25" x14ac:dyDescent="0.2">
      <c r="A22" s="6">
        <f t="shared" si="0"/>
        <v>20</v>
      </c>
      <c r="B22" s="6">
        <v>79050912</v>
      </c>
      <c r="C22" s="6" t="s">
        <v>961</v>
      </c>
      <c r="D22" s="6" t="s">
        <v>962</v>
      </c>
      <c r="E22" s="6" t="s">
        <v>1702</v>
      </c>
      <c r="F22" s="6" t="s">
        <v>1698</v>
      </c>
      <c r="G22" s="6">
        <v>40.200000000000003</v>
      </c>
      <c r="H22" s="6">
        <v>1970</v>
      </c>
      <c r="I22" s="5">
        <v>635052</v>
      </c>
      <c r="J22" s="5">
        <f>I22*(2019-H22-49)*1.7%</f>
        <v>0</v>
      </c>
      <c r="K22" s="5">
        <v>363127</v>
      </c>
      <c r="L22" s="58">
        <v>43810</v>
      </c>
      <c r="M22" s="6" t="s">
        <v>1699</v>
      </c>
      <c r="N22" s="6" t="s">
        <v>618</v>
      </c>
    </row>
    <row r="23" spans="1:14" ht="56.25" x14ac:dyDescent="0.2">
      <c r="A23" s="6">
        <f t="shared" si="0"/>
        <v>21</v>
      </c>
      <c r="B23" s="6">
        <v>79050913</v>
      </c>
      <c r="C23" s="6" t="s">
        <v>961</v>
      </c>
      <c r="D23" s="6" t="s">
        <v>962</v>
      </c>
      <c r="E23" s="6" t="s">
        <v>1701</v>
      </c>
      <c r="F23" s="6" t="s">
        <v>1703</v>
      </c>
      <c r="G23" s="6">
        <v>55.1</v>
      </c>
      <c r="H23" s="6">
        <v>1964</v>
      </c>
      <c r="I23" s="5">
        <v>846813.96</v>
      </c>
      <c r="J23" s="5">
        <f>I23*(2019-H23-55)*1.7%</f>
        <v>0</v>
      </c>
      <c r="K23" s="5">
        <v>824221.06</v>
      </c>
      <c r="L23" s="58">
        <v>43810</v>
      </c>
      <c r="M23" s="6" t="s">
        <v>1704</v>
      </c>
      <c r="N23" s="6" t="s">
        <v>618</v>
      </c>
    </row>
    <row r="24" spans="1:14" ht="33.75" x14ac:dyDescent="0.2">
      <c r="A24" s="6">
        <f t="shared" si="0"/>
        <v>22</v>
      </c>
      <c r="B24" s="6">
        <v>79050277</v>
      </c>
      <c r="C24" s="6" t="s">
        <v>961</v>
      </c>
      <c r="D24" s="6" t="s">
        <v>1315</v>
      </c>
      <c r="E24" s="6" t="s">
        <v>1316</v>
      </c>
      <c r="F24" s="6"/>
      <c r="G24" s="6"/>
      <c r="H24" s="6"/>
      <c r="I24" s="6" t="s">
        <v>1077</v>
      </c>
      <c r="J24" s="6"/>
      <c r="K24" s="6" t="s">
        <v>1718</v>
      </c>
      <c r="L24" s="58">
        <v>36425</v>
      </c>
      <c r="M24" s="6" t="s">
        <v>1689</v>
      </c>
      <c r="N24" s="6" t="s">
        <v>618</v>
      </c>
    </row>
    <row r="25" spans="1:14" ht="33.75" x14ac:dyDescent="0.2">
      <c r="A25" s="6">
        <f t="shared" si="0"/>
        <v>23</v>
      </c>
      <c r="B25" s="6">
        <f>B24+1</f>
        <v>79050278</v>
      </c>
      <c r="C25" s="6" t="s">
        <v>961</v>
      </c>
      <c r="D25" s="6" t="s">
        <v>1315</v>
      </c>
      <c r="E25" s="6" t="s">
        <v>1317</v>
      </c>
      <c r="F25" s="6"/>
      <c r="G25" s="6"/>
      <c r="H25" s="6"/>
      <c r="I25" s="6"/>
      <c r="J25" s="6"/>
      <c r="K25" s="6" t="s">
        <v>1718</v>
      </c>
      <c r="L25" s="58">
        <v>36425</v>
      </c>
      <c r="M25" s="6" t="s">
        <v>1689</v>
      </c>
      <c r="N25" s="6" t="s">
        <v>618</v>
      </c>
    </row>
    <row r="26" spans="1:14" ht="33.75" x14ac:dyDescent="0.2">
      <c r="A26" s="6">
        <f t="shared" si="0"/>
        <v>24</v>
      </c>
      <c r="B26" s="6">
        <f>B25+1</f>
        <v>79050279</v>
      </c>
      <c r="C26" s="6" t="s">
        <v>961</v>
      </c>
      <c r="D26" s="6" t="s">
        <v>1315</v>
      </c>
      <c r="E26" s="6" t="s">
        <v>1318</v>
      </c>
      <c r="F26" s="6"/>
      <c r="G26" s="6"/>
      <c r="H26" s="6"/>
      <c r="I26" s="6"/>
      <c r="J26" s="6"/>
      <c r="K26" s="6" t="s">
        <v>1718</v>
      </c>
      <c r="L26" s="58">
        <v>36425</v>
      </c>
      <c r="M26" s="6" t="s">
        <v>1689</v>
      </c>
      <c r="N26" s="6" t="s">
        <v>618</v>
      </c>
    </row>
    <row r="27" spans="1:14" ht="33.75" x14ac:dyDescent="0.2">
      <c r="A27" s="6">
        <f t="shared" si="0"/>
        <v>25</v>
      </c>
      <c r="B27" s="6">
        <f>B26+1</f>
        <v>79050280</v>
      </c>
      <c r="C27" s="6" t="s">
        <v>961</v>
      </c>
      <c r="D27" s="6" t="s">
        <v>1315</v>
      </c>
      <c r="E27" s="6" t="s">
        <v>1319</v>
      </c>
      <c r="F27" s="6" t="s">
        <v>1197</v>
      </c>
      <c r="G27" s="6">
        <v>51.8</v>
      </c>
      <c r="H27" s="6">
        <v>1991</v>
      </c>
      <c r="I27" s="6"/>
      <c r="J27" s="6"/>
      <c r="K27" s="6">
        <v>414697.33</v>
      </c>
      <c r="L27" s="58">
        <v>36425</v>
      </c>
      <c r="M27" s="6" t="s">
        <v>1689</v>
      </c>
      <c r="N27" s="6" t="s">
        <v>618</v>
      </c>
    </row>
    <row r="28" spans="1:14" ht="33.75" x14ac:dyDescent="0.2">
      <c r="A28" s="6">
        <f t="shared" si="0"/>
        <v>26</v>
      </c>
      <c r="B28" s="6">
        <f>B27+1</f>
        <v>79050281</v>
      </c>
      <c r="C28" s="6" t="s">
        <v>961</v>
      </c>
      <c r="D28" s="6" t="s">
        <v>1315</v>
      </c>
      <c r="E28" s="6" t="s">
        <v>1320</v>
      </c>
      <c r="F28" s="6" t="s">
        <v>1198</v>
      </c>
      <c r="G28" s="6">
        <v>108</v>
      </c>
      <c r="H28" s="6">
        <v>1957</v>
      </c>
      <c r="I28" s="6"/>
      <c r="J28" s="6"/>
      <c r="K28" s="6">
        <v>812422.44</v>
      </c>
      <c r="L28" s="58">
        <v>36425</v>
      </c>
      <c r="M28" s="6" t="s">
        <v>1689</v>
      </c>
      <c r="N28" s="6" t="s">
        <v>618</v>
      </c>
    </row>
    <row r="29" spans="1:14" ht="33.75" x14ac:dyDescent="0.2">
      <c r="A29" s="6">
        <f t="shared" si="0"/>
        <v>27</v>
      </c>
      <c r="B29" s="6">
        <v>79050283</v>
      </c>
      <c r="C29" s="6" t="s">
        <v>961</v>
      </c>
      <c r="D29" s="6" t="s">
        <v>1315</v>
      </c>
      <c r="E29" s="6" t="s">
        <v>1321</v>
      </c>
      <c r="F29" s="6" t="s">
        <v>1199</v>
      </c>
      <c r="G29" s="6">
        <v>30.8</v>
      </c>
      <c r="H29" s="6">
        <v>1956</v>
      </c>
      <c r="I29" s="6"/>
      <c r="J29" s="6"/>
      <c r="K29" s="6">
        <v>231690.84</v>
      </c>
      <c r="L29" s="58">
        <v>36425</v>
      </c>
      <c r="M29" s="6" t="s">
        <v>1689</v>
      </c>
      <c r="N29" s="6" t="s">
        <v>618</v>
      </c>
    </row>
    <row r="30" spans="1:14" ht="33.75" x14ac:dyDescent="0.2">
      <c r="A30" s="6">
        <f t="shared" si="0"/>
        <v>28</v>
      </c>
      <c r="B30" s="6">
        <f>B29+1</f>
        <v>79050284</v>
      </c>
      <c r="C30" s="6" t="s">
        <v>961</v>
      </c>
      <c r="D30" s="6" t="s">
        <v>1315</v>
      </c>
      <c r="E30" s="6" t="s">
        <v>1322</v>
      </c>
      <c r="F30" s="6"/>
      <c r="G30" s="6"/>
      <c r="H30" s="6"/>
      <c r="I30" s="6"/>
      <c r="J30" s="6"/>
      <c r="K30" s="6"/>
      <c r="L30" s="58">
        <v>36425</v>
      </c>
      <c r="M30" s="6" t="s">
        <v>1689</v>
      </c>
      <c r="N30" s="6" t="s">
        <v>618</v>
      </c>
    </row>
    <row r="31" spans="1:14" ht="33.75" x14ac:dyDescent="0.2">
      <c r="A31" s="6">
        <f t="shared" si="0"/>
        <v>29</v>
      </c>
      <c r="B31" s="6">
        <f>B30+1</f>
        <v>79050285</v>
      </c>
      <c r="C31" s="6" t="s">
        <v>961</v>
      </c>
      <c r="D31" s="6" t="s">
        <v>1315</v>
      </c>
      <c r="E31" s="6" t="s">
        <v>1323</v>
      </c>
      <c r="F31" s="6"/>
      <c r="G31" s="6"/>
      <c r="H31" s="6"/>
      <c r="I31" s="6"/>
      <c r="J31" s="6"/>
      <c r="K31" s="6"/>
      <c r="L31" s="58">
        <v>36425</v>
      </c>
      <c r="M31" s="6" t="s">
        <v>1689</v>
      </c>
      <c r="N31" s="6" t="s">
        <v>618</v>
      </c>
    </row>
    <row r="32" spans="1:14" ht="33.75" x14ac:dyDescent="0.2">
      <c r="A32" s="6">
        <f t="shared" si="0"/>
        <v>30</v>
      </c>
      <c r="B32" s="6">
        <v>79050288</v>
      </c>
      <c r="C32" s="6" t="s">
        <v>961</v>
      </c>
      <c r="D32" s="6" t="s">
        <v>1315</v>
      </c>
      <c r="E32" s="6" t="s">
        <v>1324</v>
      </c>
      <c r="F32" s="6"/>
      <c r="G32" s="6"/>
      <c r="H32" s="6"/>
      <c r="I32" s="6"/>
      <c r="J32" s="6"/>
      <c r="K32" s="6"/>
      <c r="L32" s="58">
        <v>36425</v>
      </c>
      <c r="M32" s="6" t="s">
        <v>1689</v>
      </c>
      <c r="N32" s="6" t="s">
        <v>618</v>
      </c>
    </row>
    <row r="33" spans="1:14" ht="33.75" x14ac:dyDescent="0.2">
      <c r="A33" s="6">
        <f t="shared" si="0"/>
        <v>31</v>
      </c>
      <c r="B33" s="6">
        <f>B32+1</f>
        <v>79050289</v>
      </c>
      <c r="C33" s="6" t="s">
        <v>961</v>
      </c>
      <c r="D33" s="6" t="s">
        <v>1315</v>
      </c>
      <c r="E33" s="6" t="s">
        <v>1674</v>
      </c>
      <c r="F33" s="6"/>
      <c r="G33" s="6">
        <v>42</v>
      </c>
      <c r="H33" s="6">
        <v>1963</v>
      </c>
      <c r="I33" s="6"/>
      <c r="J33" s="6"/>
      <c r="K33" s="6"/>
      <c r="L33" s="58">
        <v>36425</v>
      </c>
      <c r="M33" s="6" t="s">
        <v>1689</v>
      </c>
      <c r="N33" s="6" t="s">
        <v>618</v>
      </c>
    </row>
    <row r="34" spans="1:14" ht="33.75" x14ac:dyDescent="0.2">
      <c r="A34" s="6">
        <f t="shared" si="0"/>
        <v>32</v>
      </c>
      <c r="B34" s="6">
        <f>B33+1</f>
        <v>79050290</v>
      </c>
      <c r="C34" s="6" t="s">
        <v>961</v>
      </c>
      <c r="D34" s="6" t="s">
        <v>1315</v>
      </c>
      <c r="E34" s="6" t="s">
        <v>1675</v>
      </c>
      <c r="F34" s="6"/>
      <c r="G34" s="6">
        <v>64</v>
      </c>
      <c r="H34" s="6">
        <v>1985</v>
      </c>
      <c r="I34" s="6"/>
      <c r="J34" s="6"/>
      <c r="K34" s="6"/>
      <c r="L34" s="58">
        <v>36425</v>
      </c>
      <c r="M34" s="6" t="s">
        <v>1689</v>
      </c>
      <c r="N34" s="6" t="s">
        <v>618</v>
      </c>
    </row>
    <row r="35" spans="1:14" ht="33.75" x14ac:dyDescent="0.2">
      <c r="A35" s="6">
        <f t="shared" si="0"/>
        <v>33</v>
      </c>
      <c r="B35" s="6">
        <f>B34+1</f>
        <v>79050291</v>
      </c>
      <c r="C35" s="6" t="s">
        <v>961</v>
      </c>
      <c r="D35" s="6" t="s">
        <v>1315</v>
      </c>
      <c r="E35" s="6" t="s">
        <v>1676</v>
      </c>
      <c r="F35" s="6"/>
      <c r="G35" s="6">
        <v>42</v>
      </c>
      <c r="H35" s="6">
        <v>1960</v>
      </c>
      <c r="I35" s="6"/>
      <c r="J35" s="6"/>
      <c r="K35" s="6"/>
      <c r="L35" s="58">
        <v>36425</v>
      </c>
      <c r="M35" s="6" t="s">
        <v>1689</v>
      </c>
      <c r="N35" s="6" t="s">
        <v>618</v>
      </c>
    </row>
    <row r="36" spans="1:14" ht="33.75" x14ac:dyDescent="0.2">
      <c r="A36" s="6">
        <f t="shared" si="0"/>
        <v>34</v>
      </c>
      <c r="B36" s="6">
        <f>B35+1</f>
        <v>79050292</v>
      </c>
      <c r="C36" s="6" t="s">
        <v>961</v>
      </c>
      <c r="D36" s="6" t="s">
        <v>1315</v>
      </c>
      <c r="E36" s="6" t="s">
        <v>1677</v>
      </c>
      <c r="F36" s="6"/>
      <c r="G36" s="6">
        <v>40.5</v>
      </c>
      <c r="H36" s="6">
        <v>1958</v>
      </c>
      <c r="I36" s="6"/>
      <c r="J36" s="6"/>
      <c r="K36" s="6"/>
      <c r="L36" s="58">
        <v>36425</v>
      </c>
      <c r="M36" s="6" t="s">
        <v>1689</v>
      </c>
      <c r="N36" s="6" t="s">
        <v>618</v>
      </c>
    </row>
    <row r="37" spans="1:14" ht="33.75" x14ac:dyDescent="0.2">
      <c r="A37" s="6">
        <f t="shared" si="0"/>
        <v>35</v>
      </c>
      <c r="B37" s="6">
        <v>79050294</v>
      </c>
      <c r="C37" s="6" t="s">
        <v>961</v>
      </c>
      <c r="D37" s="6" t="s">
        <v>1315</v>
      </c>
      <c r="E37" s="6" t="s">
        <v>1678</v>
      </c>
      <c r="F37" s="6"/>
      <c r="G37" s="6"/>
      <c r="H37" s="6"/>
      <c r="I37" s="6"/>
      <c r="J37" s="6"/>
      <c r="K37" s="6"/>
      <c r="L37" s="58">
        <v>36425</v>
      </c>
      <c r="M37" s="6" t="s">
        <v>1689</v>
      </c>
      <c r="N37" s="6" t="s">
        <v>618</v>
      </c>
    </row>
    <row r="38" spans="1:14" ht="33.75" x14ac:dyDescent="0.2">
      <c r="A38" s="6">
        <f t="shared" si="0"/>
        <v>36</v>
      </c>
      <c r="B38" s="6">
        <f>B37+1</f>
        <v>79050295</v>
      </c>
      <c r="C38" s="6" t="s">
        <v>961</v>
      </c>
      <c r="D38" s="6" t="s">
        <v>1315</v>
      </c>
      <c r="E38" s="6" t="s">
        <v>1679</v>
      </c>
      <c r="F38" s="6"/>
      <c r="G38" s="6"/>
      <c r="H38" s="6"/>
      <c r="I38" s="6"/>
      <c r="J38" s="6"/>
      <c r="K38" s="6"/>
      <c r="L38" s="58">
        <v>36425</v>
      </c>
      <c r="M38" s="6" t="s">
        <v>1689</v>
      </c>
      <c r="N38" s="6" t="s">
        <v>618</v>
      </c>
    </row>
    <row r="39" spans="1:14" ht="33.75" x14ac:dyDescent="0.2">
      <c r="A39" s="6">
        <f t="shared" si="0"/>
        <v>37</v>
      </c>
      <c r="B39" s="6">
        <f>B38+1</f>
        <v>79050296</v>
      </c>
      <c r="C39" s="6" t="s">
        <v>961</v>
      </c>
      <c r="D39" s="6" t="s">
        <v>1315</v>
      </c>
      <c r="E39" s="6" t="s">
        <v>1726</v>
      </c>
      <c r="F39" s="6"/>
      <c r="G39" s="6">
        <v>40.5</v>
      </c>
      <c r="H39" s="6">
        <v>1995</v>
      </c>
      <c r="I39" s="6">
        <v>21840</v>
      </c>
      <c r="J39" s="6">
        <f>I39*(2020-H39)*2.5%</f>
        <v>13650</v>
      </c>
      <c r="K39" s="6"/>
      <c r="L39" s="58">
        <v>36425</v>
      </c>
      <c r="M39" s="6" t="s">
        <v>1689</v>
      </c>
      <c r="N39" s="6" t="s">
        <v>618</v>
      </c>
    </row>
    <row r="40" spans="1:14" ht="33.75" x14ac:dyDescent="0.2">
      <c r="A40" s="6">
        <f t="shared" si="0"/>
        <v>38</v>
      </c>
      <c r="B40" s="6">
        <f>B39+1</f>
        <v>79050297</v>
      </c>
      <c r="C40" s="6" t="s">
        <v>961</v>
      </c>
      <c r="D40" s="6" t="s">
        <v>1315</v>
      </c>
      <c r="E40" s="6" t="s">
        <v>348</v>
      </c>
      <c r="F40" s="6"/>
      <c r="G40" s="6">
        <v>40.5</v>
      </c>
      <c r="H40" s="6">
        <v>1961</v>
      </c>
      <c r="I40" s="6"/>
      <c r="J40" s="6"/>
      <c r="K40" s="6"/>
      <c r="L40" s="58">
        <v>36425</v>
      </c>
      <c r="M40" s="6" t="s">
        <v>1689</v>
      </c>
      <c r="N40" s="6" t="s">
        <v>618</v>
      </c>
    </row>
    <row r="41" spans="1:14" ht="33.75" x14ac:dyDescent="0.2">
      <c r="A41" s="6">
        <f t="shared" si="0"/>
        <v>39</v>
      </c>
      <c r="B41" s="6">
        <v>79050300</v>
      </c>
      <c r="C41" s="6" t="s">
        <v>961</v>
      </c>
      <c r="D41" s="6" t="s">
        <v>1315</v>
      </c>
      <c r="E41" s="6" t="s">
        <v>349</v>
      </c>
      <c r="F41" s="6" t="s">
        <v>1663</v>
      </c>
      <c r="G41" s="6">
        <v>59.9</v>
      </c>
      <c r="H41" s="6">
        <v>1991</v>
      </c>
      <c r="I41" s="6"/>
      <c r="J41" s="6"/>
      <c r="K41" s="6">
        <v>75900.5</v>
      </c>
      <c r="L41" s="58">
        <v>36425</v>
      </c>
      <c r="M41" s="6" t="s">
        <v>1689</v>
      </c>
      <c r="N41" s="6" t="s">
        <v>618</v>
      </c>
    </row>
    <row r="42" spans="1:14" ht="33.75" x14ac:dyDescent="0.2">
      <c r="A42" s="6">
        <f t="shared" si="0"/>
        <v>40</v>
      </c>
      <c r="B42" s="6">
        <f>B41+1</f>
        <v>79050301</v>
      </c>
      <c r="C42" s="6" t="s">
        <v>961</v>
      </c>
      <c r="D42" s="6" t="s">
        <v>1315</v>
      </c>
      <c r="E42" s="6" t="s">
        <v>350</v>
      </c>
      <c r="F42" s="6" t="s">
        <v>1664</v>
      </c>
      <c r="G42" s="6">
        <v>41.6</v>
      </c>
      <c r="H42" s="6">
        <v>1991</v>
      </c>
      <c r="I42" s="6"/>
      <c r="J42" s="6"/>
      <c r="K42" s="6">
        <v>181766.21</v>
      </c>
      <c r="L42" s="58">
        <v>36425</v>
      </c>
      <c r="M42" s="6" t="s">
        <v>1689</v>
      </c>
      <c r="N42" s="6" t="s">
        <v>618</v>
      </c>
    </row>
    <row r="43" spans="1:14" ht="33.75" x14ac:dyDescent="0.2">
      <c r="A43" s="6">
        <f t="shared" si="0"/>
        <v>41</v>
      </c>
      <c r="B43" s="6">
        <f>B42+1</f>
        <v>79050302</v>
      </c>
      <c r="C43" s="6" t="s">
        <v>961</v>
      </c>
      <c r="D43" s="6" t="s">
        <v>1315</v>
      </c>
      <c r="E43" s="6" t="s">
        <v>351</v>
      </c>
      <c r="F43" s="6"/>
      <c r="G43" s="6"/>
      <c r="H43" s="6"/>
      <c r="I43" s="6"/>
      <c r="J43" s="6"/>
      <c r="K43" s="6"/>
      <c r="L43" s="58">
        <v>36425</v>
      </c>
      <c r="M43" s="6" t="s">
        <v>1689</v>
      </c>
      <c r="N43" s="6" t="s">
        <v>618</v>
      </c>
    </row>
    <row r="44" spans="1:14" ht="33.75" x14ac:dyDescent="0.2">
      <c r="A44" s="6">
        <f t="shared" si="0"/>
        <v>42</v>
      </c>
      <c r="B44" s="6">
        <f>B43+1</f>
        <v>79050303</v>
      </c>
      <c r="C44" s="6" t="s">
        <v>961</v>
      </c>
      <c r="D44" s="6" t="s">
        <v>1315</v>
      </c>
      <c r="E44" s="6" t="s">
        <v>352</v>
      </c>
      <c r="F44" s="6"/>
      <c r="G44" s="6"/>
      <c r="H44" s="6"/>
      <c r="I44" s="6"/>
      <c r="J44" s="6"/>
      <c r="K44" s="6"/>
      <c r="L44" s="58">
        <v>36425</v>
      </c>
      <c r="M44" s="6" t="s">
        <v>1689</v>
      </c>
      <c r="N44" s="6" t="s">
        <v>618</v>
      </c>
    </row>
    <row r="45" spans="1:14" ht="33.75" x14ac:dyDescent="0.2">
      <c r="A45" s="6">
        <f t="shared" si="0"/>
        <v>43</v>
      </c>
      <c r="B45" s="6">
        <v>79050305</v>
      </c>
      <c r="C45" s="6" t="s">
        <v>961</v>
      </c>
      <c r="D45" s="6" t="s">
        <v>1315</v>
      </c>
      <c r="E45" s="6" t="s">
        <v>353</v>
      </c>
      <c r="F45" s="6" t="s">
        <v>1665</v>
      </c>
      <c r="G45" s="6">
        <v>60.3</v>
      </c>
      <c r="H45" s="6">
        <v>1991</v>
      </c>
      <c r="I45" s="6"/>
      <c r="J45" s="6"/>
      <c r="K45" s="6">
        <v>263473.61</v>
      </c>
      <c r="L45" s="58">
        <v>36425</v>
      </c>
      <c r="M45" s="6" t="s">
        <v>1689</v>
      </c>
      <c r="N45" s="6" t="s">
        <v>618</v>
      </c>
    </row>
    <row r="46" spans="1:14" ht="33.75" x14ac:dyDescent="0.2">
      <c r="A46" s="6">
        <f t="shared" si="0"/>
        <v>44</v>
      </c>
      <c r="B46" s="6">
        <f t="shared" ref="B46:B54" si="1">B45+1</f>
        <v>79050306</v>
      </c>
      <c r="C46" s="6" t="s">
        <v>961</v>
      </c>
      <c r="D46" s="6" t="s">
        <v>1315</v>
      </c>
      <c r="E46" s="6" t="s">
        <v>354</v>
      </c>
      <c r="F46" s="6" t="s">
        <v>1666</v>
      </c>
      <c r="G46" s="6">
        <v>57.9</v>
      </c>
      <c r="H46" s="6">
        <v>1991</v>
      </c>
      <c r="I46" s="6"/>
      <c r="J46" s="6"/>
      <c r="K46" s="6">
        <v>73366.259999999995</v>
      </c>
      <c r="L46" s="58">
        <v>36425</v>
      </c>
      <c r="M46" s="6" t="s">
        <v>1689</v>
      </c>
      <c r="N46" s="6" t="s">
        <v>618</v>
      </c>
    </row>
    <row r="47" spans="1:14" ht="33.75" x14ac:dyDescent="0.2">
      <c r="A47" s="6">
        <f t="shared" si="0"/>
        <v>45</v>
      </c>
      <c r="B47" s="6">
        <f t="shared" si="1"/>
        <v>79050307</v>
      </c>
      <c r="C47" s="6" t="s">
        <v>961</v>
      </c>
      <c r="D47" s="6" t="s">
        <v>1315</v>
      </c>
      <c r="E47" s="6" t="s">
        <v>355</v>
      </c>
      <c r="F47" s="6" t="s">
        <v>1667</v>
      </c>
      <c r="G47" s="6">
        <v>59.4</v>
      </c>
      <c r="H47" s="6">
        <v>1991</v>
      </c>
      <c r="I47" s="6"/>
      <c r="J47" s="6"/>
      <c r="K47" s="6">
        <v>259541.17</v>
      </c>
      <c r="L47" s="58">
        <v>36425</v>
      </c>
      <c r="M47" s="6" t="s">
        <v>1689</v>
      </c>
      <c r="N47" s="6" t="s">
        <v>618</v>
      </c>
    </row>
    <row r="48" spans="1:14" ht="33.75" x14ac:dyDescent="0.2">
      <c r="A48" s="6">
        <f t="shared" si="0"/>
        <v>46</v>
      </c>
      <c r="B48" s="6">
        <f t="shared" si="1"/>
        <v>79050308</v>
      </c>
      <c r="C48" s="6" t="s">
        <v>961</v>
      </c>
      <c r="D48" s="6" t="s">
        <v>1315</v>
      </c>
      <c r="E48" s="6" t="s">
        <v>356</v>
      </c>
      <c r="F48" s="6" t="s">
        <v>1668</v>
      </c>
      <c r="G48" s="6">
        <v>39.1</v>
      </c>
      <c r="H48" s="6">
        <v>1962</v>
      </c>
      <c r="I48" s="6">
        <v>1500</v>
      </c>
      <c r="J48" s="6">
        <v>1500</v>
      </c>
      <c r="K48" s="6">
        <v>186994.19</v>
      </c>
      <c r="L48" s="58">
        <v>36425</v>
      </c>
      <c r="M48" s="6" t="s">
        <v>1689</v>
      </c>
      <c r="N48" s="6" t="s">
        <v>618</v>
      </c>
    </row>
    <row r="49" spans="1:14" ht="33.75" x14ac:dyDescent="0.2">
      <c r="A49" s="6">
        <f t="shared" si="0"/>
        <v>47</v>
      </c>
      <c r="B49" s="6">
        <f t="shared" si="1"/>
        <v>79050309</v>
      </c>
      <c r="C49" s="6" t="s">
        <v>961</v>
      </c>
      <c r="D49" s="6" t="s">
        <v>1315</v>
      </c>
      <c r="E49" s="6" t="s">
        <v>357</v>
      </c>
      <c r="F49" s="6" t="s">
        <v>1669</v>
      </c>
      <c r="G49" s="6">
        <v>35</v>
      </c>
      <c r="H49" s="6">
        <v>1961</v>
      </c>
      <c r="I49" s="6"/>
      <c r="J49" s="6"/>
      <c r="K49" s="6">
        <v>167386.1</v>
      </c>
      <c r="L49" s="58">
        <v>36425</v>
      </c>
      <c r="M49" s="6" t="s">
        <v>1689</v>
      </c>
      <c r="N49" s="6" t="s">
        <v>618</v>
      </c>
    </row>
    <row r="50" spans="1:14" ht="33.75" x14ac:dyDescent="0.2">
      <c r="A50" s="6">
        <f t="shared" si="0"/>
        <v>48</v>
      </c>
      <c r="B50" s="6">
        <f t="shared" si="1"/>
        <v>79050310</v>
      </c>
      <c r="C50" s="6" t="s">
        <v>961</v>
      </c>
      <c r="D50" s="6" t="s">
        <v>1315</v>
      </c>
      <c r="E50" s="6" t="s">
        <v>358</v>
      </c>
      <c r="F50" s="6" t="s">
        <v>1670</v>
      </c>
      <c r="G50" s="6">
        <v>71.400000000000006</v>
      </c>
      <c r="H50" s="6">
        <v>1972</v>
      </c>
      <c r="I50" s="6">
        <v>5000</v>
      </c>
      <c r="J50" s="6">
        <v>5000</v>
      </c>
      <c r="K50" s="6">
        <v>375975.26</v>
      </c>
      <c r="L50" s="58">
        <v>36425</v>
      </c>
      <c r="M50" s="6" t="s">
        <v>1689</v>
      </c>
      <c r="N50" s="6" t="s">
        <v>618</v>
      </c>
    </row>
    <row r="51" spans="1:14" ht="33.75" x14ac:dyDescent="0.2">
      <c r="A51" s="6">
        <f t="shared" si="0"/>
        <v>49</v>
      </c>
      <c r="B51" s="6">
        <f t="shared" si="1"/>
        <v>79050311</v>
      </c>
      <c r="C51" s="6" t="s">
        <v>961</v>
      </c>
      <c r="D51" s="6" t="s">
        <v>1315</v>
      </c>
      <c r="E51" s="6" t="s">
        <v>359</v>
      </c>
      <c r="F51" s="6" t="s">
        <v>1671</v>
      </c>
      <c r="G51" s="6">
        <v>77.400000000000006</v>
      </c>
      <c r="H51" s="6">
        <v>1967</v>
      </c>
      <c r="I51" s="6">
        <v>3000</v>
      </c>
      <c r="J51" s="6">
        <v>3000</v>
      </c>
      <c r="K51" s="6">
        <v>370162.4</v>
      </c>
      <c r="L51" s="58">
        <v>36425</v>
      </c>
      <c r="M51" s="6" t="s">
        <v>1689</v>
      </c>
      <c r="N51" s="6" t="s">
        <v>618</v>
      </c>
    </row>
    <row r="52" spans="1:14" ht="33.75" x14ac:dyDescent="0.2">
      <c r="A52" s="6">
        <f t="shared" si="0"/>
        <v>50</v>
      </c>
      <c r="B52" s="6">
        <f t="shared" si="1"/>
        <v>79050312</v>
      </c>
      <c r="C52" s="6" t="s">
        <v>961</v>
      </c>
      <c r="D52" s="6" t="s">
        <v>1315</v>
      </c>
      <c r="E52" s="6" t="s">
        <v>360</v>
      </c>
      <c r="F52" s="6" t="s">
        <v>1672</v>
      </c>
      <c r="G52" s="6">
        <v>36.799999999999997</v>
      </c>
      <c r="H52" s="6">
        <v>1972</v>
      </c>
      <c r="I52" s="6">
        <v>2500</v>
      </c>
      <c r="J52" s="6">
        <v>2500</v>
      </c>
      <c r="K52" s="6">
        <v>193779.97</v>
      </c>
      <c r="L52" s="58">
        <v>36425</v>
      </c>
      <c r="M52" s="6" t="s">
        <v>1689</v>
      </c>
      <c r="N52" s="6" t="s">
        <v>618</v>
      </c>
    </row>
    <row r="53" spans="1:14" ht="33.75" x14ac:dyDescent="0.2">
      <c r="A53" s="6">
        <f t="shared" si="0"/>
        <v>51</v>
      </c>
      <c r="B53" s="6">
        <f t="shared" si="1"/>
        <v>79050313</v>
      </c>
      <c r="C53" s="6" t="s">
        <v>961</v>
      </c>
      <c r="D53" s="6" t="s">
        <v>1315</v>
      </c>
      <c r="E53" s="6" t="s">
        <v>1170</v>
      </c>
      <c r="F53" s="6" t="s">
        <v>519</v>
      </c>
      <c r="G53" s="6">
        <v>36.4</v>
      </c>
      <c r="H53" s="6">
        <v>1972</v>
      </c>
      <c r="I53" s="6">
        <v>1000</v>
      </c>
      <c r="J53" s="6">
        <v>1000</v>
      </c>
      <c r="K53" s="6">
        <v>174081.54</v>
      </c>
      <c r="L53" s="58">
        <v>36425</v>
      </c>
      <c r="M53" s="6" t="s">
        <v>1689</v>
      </c>
      <c r="N53" s="6" t="s">
        <v>618</v>
      </c>
    </row>
    <row r="54" spans="1:14" ht="33.75" x14ac:dyDescent="0.2">
      <c r="A54" s="6">
        <f t="shared" si="0"/>
        <v>52</v>
      </c>
      <c r="B54" s="6">
        <f t="shared" si="1"/>
        <v>79050314</v>
      </c>
      <c r="C54" s="6" t="s">
        <v>961</v>
      </c>
      <c r="D54" s="6" t="s">
        <v>1315</v>
      </c>
      <c r="E54" s="6" t="s">
        <v>1185</v>
      </c>
      <c r="F54" s="6" t="s">
        <v>520</v>
      </c>
      <c r="G54" s="6">
        <v>38.1</v>
      </c>
      <c r="H54" s="6">
        <v>1972</v>
      </c>
      <c r="I54" s="6">
        <v>2300</v>
      </c>
      <c r="J54" s="6">
        <v>2300</v>
      </c>
      <c r="K54" s="6">
        <v>58181.38</v>
      </c>
      <c r="L54" s="58">
        <v>36425</v>
      </c>
      <c r="M54" s="6" t="s">
        <v>1689</v>
      </c>
      <c r="N54" s="6" t="s">
        <v>618</v>
      </c>
    </row>
    <row r="55" spans="1:14" ht="33.75" x14ac:dyDescent="0.2">
      <c r="A55" s="6">
        <f t="shared" si="0"/>
        <v>53</v>
      </c>
      <c r="B55" s="6">
        <v>79050316</v>
      </c>
      <c r="C55" s="6" t="s">
        <v>961</v>
      </c>
      <c r="D55" s="6" t="s">
        <v>1315</v>
      </c>
      <c r="E55" s="6" t="s">
        <v>1186</v>
      </c>
      <c r="F55" s="6"/>
      <c r="G55" s="6">
        <v>60</v>
      </c>
      <c r="H55" s="6">
        <v>1989</v>
      </c>
      <c r="I55" s="6">
        <v>44</v>
      </c>
      <c r="J55" s="6">
        <f>I55*(2020-H55)*2.5%</f>
        <v>34.1</v>
      </c>
      <c r="K55" s="6"/>
      <c r="L55" s="58">
        <v>36425</v>
      </c>
      <c r="M55" s="6" t="s">
        <v>1689</v>
      </c>
      <c r="N55" s="6" t="s">
        <v>618</v>
      </c>
    </row>
    <row r="56" spans="1:14" ht="33.75" x14ac:dyDescent="0.2">
      <c r="A56" s="6">
        <f t="shared" si="0"/>
        <v>54</v>
      </c>
      <c r="B56" s="6">
        <f>B55+1</f>
        <v>79050317</v>
      </c>
      <c r="C56" s="6" t="s">
        <v>961</v>
      </c>
      <c r="D56" s="6" t="s">
        <v>1315</v>
      </c>
      <c r="E56" s="6" t="s">
        <v>1187</v>
      </c>
      <c r="F56" s="6"/>
      <c r="G56" s="6">
        <v>60</v>
      </c>
      <c r="H56" s="6">
        <v>1989</v>
      </c>
      <c r="I56" s="6">
        <v>155</v>
      </c>
      <c r="J56" s="6">
        <f>I56*(2020-H56)*2.5%</f>
        <v>120.125</v>
      </c>
      <c r="K56" s="6"/>
      <c r="L56" s="58">
        <v>36425</v>
      </c>
      <c r="M56" s="6" t="s">
        <v>1689</v>
      </c>
      <c r="N56" s="6" t="s">
        <v>618</v>
      </c>
    </row>
    <row r="57" spans="1:14" ht="33.75" x14ac:dyDescent="0.2">
      <c r="A57" s="6">
        <f t="shared" si="0"/>
        <v>55</v>
      </c>
      <c r="B57" s="6">
        <v>79050319</v>
      </c>
      <c r="C57" s="6" t="s">
        <v>961</v>
      </c>
      <c r="D57" s="6" t="s">
        <v>1315</v>
      </c>
      <c r="E57" s="6" t="s">
        <v>1188</v>
      </c>
      <c r="F57" s="6"/>
      <c r="G57" s="6">
        <v>47.52</v>
      </c>
      <c r="H57" s="6">
        <v>1965</v>
      </c>
      <c r="I57" s="6">
        <v>3800</v>
      </c>
      <c r="J57" s="6">
        <v>3800</v>
      </c>
      <c r="K57" s="6"/>
      <c r="L57" s="58">
        <v>36425</v>
      </c>
      <c r="M57" s="6" t="s">
        <v>1689</v>
      </c>
      <c r="N57" s="6" t="s">
        <v>618</v>
      </c>
    </row>
    <row r="58" spans="1:14" ht="33.75" x14ac:dyDescent="0.2">
      <c r="A58" s="6">
        <f t="shared" si="0"/>
        <v>56</v>
      </c>
      <c r="B58" s="6">
        <f>B57+1</f>
        <v>79050320</v>
      </c>
      <c r="C58" s="6" t="s">
        <v>961</v>
      </c>
      <c r="D58" s="6" t="s">
        <v>1315</v>
      </c>
      <c r="E58" s="6" t="s">
        <v>1189</v>
      </c>
      <c r="F58" s="6"/>
      <c r="G58" s="6">
        <v>56.2</v>
      </c>
      <c r="H58" s="6">
        <v>1972</v>
      </c>
      <c r="I58" s="6">
        <v>4200</v>
      </c>
      <c r="J58" s="6">
        <v>4200</v>
      </c>
      <c r="K58" s="6"/>
      <c r="L58" s="58">
        <v>36425</v>
      </c>
      <c r="M58" s="6" t="s">
        <v>1689</v>
      </c>
      <c r="N58" s="6" t="s">
        <v>618</v>
      </c>
    </row>
    <row r="59" spans="1:14" ht="33.75" x14ac:dyDescent="0.2">
      <c r="A59" s="6">
        <f t="shared" si="0"/>
        <v>57</v>
      </c>
      <c r="B59" s="6">
        <f>B58+1</f>
        <v>79050321</v>
      </c>
      <c r="C59" s="6" t="s">
        <v>961</v>
      </c>
      <c r="D59" s="6" t="s">
        <v>1315</v>
      </c>
      <c r="E59" s="6" t="s">
        <v>1190</v>
      </c>
      <c r="F59" s="6"/>
      <c r="G59" s="6">
        <v>44.9</v>
      </c>
      <c r="H59" s="6">
        <v>1972</v>
      </c>
      <c r="I59" s="6">
        <v>4300</v>
      </c>
      <c r="J59" s="6">
        <v>4300</v>
      </c>
      <c r="K59" s="6"/>
      <c r="L59" s="58">
        <v>36425</v>
      </c>
      <c r="M59" s="6" t="s">
        <v>1689</v>
      </c>
      <c r="N59" s="6" t="s">
        <v>618</v>
      </c>
    </row>
    <row r="60" spans="1:14" ht="33.75" x14ac:dyDescent="0.2">
      <c r="A60" s="6">
        <f t="shared" si="0"/>
        <v>58</v>
      </c>
      <c r="B60" s="6">
        <v>79050323</v>
      </c>
      <c r="C60" s="6" t="s">
        <v>961</v>
      </c>
      <c r="D60" s="6" t="s">
        <v>1315</v>
      </c>
      <c r="E60" s="6" t="s">
        <v>1191</v>
      </c>
      <c r="F60" s="6"/>
      <c r="G60" s="6">
        <v>58</v>
      </c>
      <c r="H60" s="6">
        <v>1987</v>
      </c>
      <c r="I60" s="6">
        <v>35521</v>
      </c>
      <c r="J60" s="6">
        <f>I60*(2020-H60)*2.5%</f>
        <v>29304.825000000001</v>
      </c>
      <c r="K60" s="6"/>
      <c r="L60" s="58">
        <v>36425</v>
      </c>
      <c r="M60" s="6" t="s">
        <v>1689</v>
      </c>
      <c r="N60" s="6" t="s">
        <v>618</v>
      </c>
    </row>
    <row r="61" spans="1:14" ht="33.75" x14ac:dyDescent="0.2">
      <c r="A61" s="6">
        <f t="shared" si="0"/>
        <v>59</v>
      </c>
      <c r="B61" s="6">
        <f t="shared" ref="B61:B66" si="2">B60+1</f>
        <v>79050324</v>
      </c>
      <c r="C61" s="6" t="s">
        <v>961</v>
      </c>
      <c r="D61" s="6" t="s">
        <v>1315</v>
      </c>
      <c r="E61" s="6" t="s">
        <v>1192</v>
      </c>
      <c r="F61" s="6"/>
      <c r="G61" s="6">
        <v>25.5</v>
      </c>
      <c r="H61" s="6">
        <v>1967</v>
      </c>
      <c r="I61" s="6">
        <v>8633</v>
      </c>
      <c r="J61" s="6">
        <v>8633</v>
      </c>
      <c r="K61" s="6"/>
      <c r="L61" s="58">
        <v>36425</v>
      </c>
      <c r="M61" s="6" t="s">
        <v>1689</v>
      </c>
      <c r="N61" s="6" t="s">
        <v>618</v>
      </c>
    </row>
    <row r="62" spans="1:14" ht="33.75" x14ac:dyDescent="0.2">
      <c r="A62" s="6">
        <f t="shared" si="0"/>
        <v>60</v>
      </c>
      <c r="B62" s="6">
        <f t="shared" si="2"/>
        <v>79050325</v>
      </c>
      <c r="C62" s="6" t="s">
        <v>961</v>
      </c>
      <c r="D62" s="6" t="s">
        <v>1315</v>
      </c>
      <c r="E62" s="6" t="s">
        <v>1193</v>
      </c>
      <c r="F62" s="6"/>
      <c r="G62" s="6">
        <v>51</v>
      </c>
      <c r="H62" s="6">
        <v>1970</v>
      </c>
      <c r="I62" s="6">
        <v>19375</v>
      </c>
      <c r="J62" s="6">
        <v>19375</v>
      </c>
      <c r="K62" s="6"/>
      <c r="L62" s="58">
        <v>36425</v>
      </c>
      <c r="M62" s="6" t="s">
        <v>1689</v>
      </c>
      <c r="N62" s="6" t="s">
        <v>618</v>
      </c>
    </row>
    <row r="63" spans="1:14" ht="33.75" x14ac:dyDescent="0.2">
      <c r="A63" s="6">
        <f t="shared" si="0"/>
        <v>61</v>
      </c>
      <c r="B63" s="6">
        <v>79050328</v>
      </c>
      <c r="C63" s="6" t="s">
        <v>961</v>
      </c>
      <c r="D63" s="6" t="s">
        <v>1315</v>
      </c>
      <c r="E63" s="6" t="s">
        <v>1194</v>
      </c>
      <c r="F63" s="6"/>
      <c r="G63" s="6">
        <v>51</v>
      </c>
      <c r="H63" s="6">
        <v>1970</v>
      </c>
      <c r="I63" s="6">
        <v>19375</v>
      </c>
      <c r="J63" s="6">
        <v>19375</v>
      </c>
      <c r="K63" s="6"/>
      <c r="L63" s="58">
        <v>36425</v>
      </c>
      <c r="M63" s="6" t="s">
        <v>1689</v>
      </c>
      <c r="N63" s="6" t="s">
        <v>618</v>
      </c>
    </row>
    <row r="64" spans="1:14" ht="33.75" x14ac:dyDescent="0.2">
      <c r="A64" s="6">
        <f t="shared" si="0"/>
        <v>62</v>
      </c>
      <c r="B64" s="6">
        <f t="shared" si="2"/>
        <v>79050329</v>
      </c>
      <c r="C64" s="6" t="s">
        <v>961</v>
      </c>
      <c r="D64" s="6" t="s">
        <v>1315</v>
      </c>
      <c r="E64" s="6" t="s">
        <v>1195</v>
      </c>
      <c r="F64" s="6"/>
      <c r="G64" s="6">
        <v>37.5</v>
      </c>
      <c r="H64" s="6">
        <v>1967</v>
      </c>
      <c r="I64" s="6">
        <v>19375</v>
      </c>
      <c r="J64" s="6">
        <v>19375</v>
      </c>
      <c r="K64" s="6"/>
      <c r="L64" s="58">
        <v>36425</v>
      </c>
      <c r="M64" s="6" t="s">
        <v>1689</v>
      </c>
      <c r="N64" s="6" t="s">
        <v>618</v>
      </c>
    </row>
    <row r="65" spans="1:14" ht="35.25" customHeight="1" x14ac:dyDescent="0.2">
      <c r="A65" s="6">
        <f t="shared" si="0"/>
        <v>63</v>
      </c>
      <c r="B65" s="6">
        <f t="shared" si="2"/>
        <v>79050330</v>
      </c>
      <c r="C65" s="6" t="s">
        <v>961</v>
      </c>
      <c r="D65" s="6" t="s">
        <v>1315</v>
      </c>
      <c r="E65" s="6" t="s">
        <v>883</v>
      </c>
      <c r="F65" s="6"/>
      <c r="G65" s="6">
        <v>37.5</v>
      </c>
      <c r="H65" s="6">
        <v>1967</v>
      </c>
      <c r="I65" s="6">
        <v>19375</v>
      </c>
      <c r="J65" s="6">
        <v>19375</v>
      </c>
      <c r="K65" s="6"/>
      <c r="L65" s="58">
        <v>36425</v>
      </c>
      <c r="M65" s="6" t="s">
        <v>1689</v>
      </c>
      <c r="N65" s="6" t="s">
        <v>618</v>
      </c>
    </row>
    <row r="66" spans="1:14" ht="33.75" x14ac:dyDescent="0.2">
      <c r="A66" s="6">
        <f t="shared" si="0"/>
        <v>64</v>
      </c>
      <c r="B66" s="6">
        <f t="shared" si="2"/>
        <v>79050331</v>
      </c>
      <c r="C66" s="6" t="s">
        <v>961</v>
      </c>
      <c r="D66" s="6" t="s">
        <v>1315</v>
      </c>
      <c r="E66" s="6" t="s">
        <v>1196</v>
      </c>
      <c r="F66" s="6"/>
      <c r="G66" s="6">
        <v>55.5</v>
      </c>
      <c r="H66" s="6">
        <v>1984</v>
      </c>
      <c r="I66" s="6">
        <v>35521</v>
      </c>
      <c r="J66" s="6">
        <f>I66*(2020-H66)*2.5%</f>
        <v>31968.9</v>
      </c>
      <c r="K66" s="6"/>
      <c r="L66" s="58">
        <v>36425</v>
      </c>
      <c r="M66" s="6" t="s">
        <v>1689</v>
      </c>
      <c r="N66" s="6" t="s">
        <v>618</v>
      </c>
    </row>
    <row r="67" spans="1:14" x14ac:dyDescent="0.2">
      <c r="A67" s="6"/>
      <c r="B67" s="6"/>
      <c r="C67" s="28" t="s">
        <v>522</v>
      </c>
      <c r="D67" s="6"/>
      <c r="E67" s="6"/>
      <c r="F67" s="6"/>
      <c r="G67" s="28">
        <f>SUM(G1:G66)</f>
        <v>2603.62</v>
      </c>
      <c r="H67" s="28"/>
      <c r="I67" s="29">
        <f>SUM(I1:I66)</f>
        <v>5644692.7300000004</v>
      </c>
      <c r="J67" s="29">
        <f>SUM(J1:J66)</f>
        <v>1614990.6159999999</v>
      </c>
      <c r="K67" s="29">
        <f>SUM(K1:K66)</f>
        <v>27518584.489999998</v>
      </c>
      <c r="L67" s="6"/>
      <c r="M67" s="6"/>
      <c r="N67" s="6"/>
    </row>
    <row r="70" spans="1:14" x14ac:dyDescent="0.2">
      <c r="I70" s="32"/>
    </row>
    <row r="409" spans="6:6" ht="60.75" customHeight="1" x14ac:dyDescent="0.2">
      <c r="F409" s="41"/>
    </row>
    <row r="410" spans="6:6" ht="60" customHeight="1" x14ac:dyDescent="0.2">
      <c r="F410" s="41"/>
    </row>
    <row r="411" spans="6:6" ht="60" customHeight="1" x14ac:dyDescent="0.2">
      <c r="F411" s="41"/>
    </row>
    <row r="412" spans="6:6" ht="60" customHeight="1" x14ac:dyDescent="0.2">
      <c r="F412" s="41"/>
    </row>
  </sheetData>
  <mergeCells count="1">
    <mergeCell ref="A1:N1"/>
  </mergeCells>
  <phoneticPr fontId="0" type="noConversion"/>
  <pageMargins left="0.19685039370078741" right="0.19685039370078741" top="0.47244094488188981" bottom="0.47244094488188981" header="0.51181102362204722" footer="0.51181102362204722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426"/>
  <sheetViews>
    <sheetView zoomScale="115" zoomScaleNormal="115" zoomScaleSheetLayoutView="130" workbookViewId="0">
      <pane ySplit="2" topLeftCell="A221" activePane="bottomLeft" state="frozen"/>
      <selection activeCell="D4" sqref="D4"/>
      <selection pane="bottomLeft" activeCell="F223" sqref="F223"/>
    </sheetView>
  </sheetViews>
  <sheetFormatPr defaultRowHeight="11.25" x14ac:dyDescent="0.2"/>
  <cols>
    <col min="1" max="1" width="6.140625" style="42" customWidth="1"/>
    <col min="2" max="2" width="11.85546875" style="42" customWidth="1"/>
    <col min="3" max="3" width="35" style="42" customWidth="1"/>
    <col min="4" max="4" width="16.85546875" style="42" customWidth="1"/>
    <col min="5" max="5" width="16.140625" style="42" customWidth="1"/>
    <col min="6" max="6" width="20.140625" style="42" customWidth="1"/>
    <col min="7" max="7" width="35.42578125" style="42" customWidth="1"/>
    <col min="8" max="8" width="47.5703125" style="42" customWidth="1"/>
    <col min="9" max="16384" width="9.140625" style="42"/>
  </cols>
  <sheetData>
    <row r="1" spans="1:8" ht="12.75" x14ac:dyDescent="0.2">
      <c r="A1" s="127" t="s">
        <v>1626</v>
      </c>
      <c r="B1" s="129"/>
      <c r="C1" s="129"/>
      <c r="D1" s="129"/>
      <c r="E1" s="129"/>
      <c r="F1" s="129"/>
      <c r="G1" s="129"/>
      <c r="H1" s="129"/>
    </row>
    <row r="2" spans="1:8" ht="43.5" customHeight="1" x14ac:dyDescent="0.2">
      <c r="A2" s="1" t="s">
        <v>1378</v>
      </c>
      <c r="B2" s="1" t="s">
        <v>1379</v>
      </c>
      <c r="C2" s="1" t="s">
        <v>1052</v>
      </c>
      <c r="D2" s="1" t="s">
        <v>439</v>
      </c>
      <c r="E2" s="2" t="s">
        <v>440</v>
      </c>
      <c r="F2" s="1" t="s">
        <v>155</v>
      </c>
      <c r="G2" s="1" t="s">
        <v>156</v>
      </c>
      <c r="H2" s="1" t="s">
        <v>157</v>
      </c>
    </row>
    <row r="3" spans="1:8" x14ac:dyDescent="0.2">
      <c r="A3" s="34"/>
      <c r="B3" s="34"/>
      <c r="C3" s="34"/>
      <c r="D3" s="34"/>
      <c r="E3" s="34"/>
      <c r="F3" s="34"/>
      <c r="G3" s="34"/>
      <c r="H3" s="34"/>
    </row>
    <row r="4" spans="1:8" ht="21.75" x14ac:dyDescent="0.2">
      <c r="A4" s="1">
        <f>A3+1</f>
        <v>1</v>
      </c>
      <c r="B4" s="1">
        <v>79050332</v>
      </c>
      <c r="C4" s="1" t="s">
        <v>1053</v>
      </c>
      <c r="D4" s="2">
        <v>52800</v>
      </c>
      <c r="E4" s="2">
        <v>42240</v>
      </c>
      <c r="F4" s="3">
        <v>40872</v>
      </c>
      <c r="G4" s="1"/>
      <c r="H4" s="62" t="s">
        <v>595</v>
      </c>
    </row>
    <row r="5" spans="1:8" ht="21.75" x14ac:dyDescent="0.2">
      <c r="A5" s="1">
        <f>A4+1</f>
        <v>2</v>
      </c>
      <c r="B5" s="1">
        <f>B4+1</f>
        <v>79050333</v>
      </c>
      <c r="C5" s="1" t="s">
        <v>1720</v>
      </c>
      <c r="D5" s="2">
        <v>59500</v>
      </c>
      <c r="E5" s="2">
        <v>59500</v>
      </c>
      <c r="F5" s="3">
        <v>39227</v>
      </c>
      <c r="G5" s="1"/>
      <c r="H5" s="62" t="s">
        <v>39</v>
      </c>
    </row>
    <row r="6" spans="1:8" ht="22.5" x14ac:dyDescent="0.2">
      <c r="A6" s="1">
        <f t="shared" ref="A6:A48" si="0">A5+1</f>
        <v>3</v>
      </c>
      <c r="B6" s="1">
        <f>B5+1</f>
        <v>79050334</v>
      </c>
      <c r="C6" s="1" t="s">
        <v>1720</v>
      </c>
      <c r="D6" s="2">
        <v>59330</v>
      </c>
      <c r="E6" s="2">
        <f>D6</f>
        <v>59330</v>
      </c>
      <c r="F6" s="3">
        <f>F5</f>
        <v>39227</v>
      </c>
      <c r="G6" s="1"/>
      <c r="H6" s="1" t="s">
        <v>39</v>
      </c>
    </row>
    <row r="7" spans="1:8" ht="22.5" x14ac:dyDescent="0.2">
      <c r="A7" s="1">
        <f t="shared" si="0"/>
        <v>4</v>
      </c>
      <c r="B7" s="1">
        <f>B6+1</f>
        <v>79050335</v>
      </c>
      <c r="C7" s="1" t="s">
        <v>622</v>
      </c>
      <c r="D7" s="2">
        <v>110500</v>
      </c>
      <c r="E7" s="2">
        <f>D7</f>
        <v>110500</v>
      </c>
      <c r="F7" s="3">
        <f>F6</f>
        <v>39227</v>
      </c>
      <c r="G7" s="1"/>
      <c r="H7" s="1" t="s">
        <v>39</v>
      </c>
    </row>
    <row r="8" spans="1:8" ht="22.5" x14ac:dyDescent="0.2">
      <c r="A8" s="1">
        <f t="shared" si="0"/>
        <v>5</v>
      </c>
      <c r="B8" s="1">
        <f>B7+1</f>
        <v>79050336</v>
      </c>
      <c r="C8" s="1" t="s">
        <v>623</v>
      </c>
      <c r="D8" s="2">
        <v>322320</v>
      </c>
      <c r="E8" s="2">
        <f>D8</f>
        <v>322320</v>
      </c>
      <c r="F8" s="3">
        <v>37685</v>
      </c>
      <c r="G8" s="1"/>
      <c r="H8" s="1" t="s">
        <v>39</v>
      </c>
    </row>
    <row r="9" spans="1:8" ht="21.75" x14ac:dyDescent="0.2">
      <c r="A9" s="1">
        <f t="shared" si="0"/>
        <v>6</v>
      </c>
      <c r="B9" s="1">
        <f>B8+1</f>
        <v>79050337</v>
      </c>
      <c r="C9" s="1" t="s">
        <v>624</v>
      </c>
      <c r="D9" s="2">
        <v>90493</v>
      </c>
      <c r="E9" s="2">
        <v>49268.52</v>
      </c>
      <c r="F9" s="3">
        <v>40836</v>
      </c>
      <c r="G9" s="1"/>
      <c r="H9" s="62" t="s">
        <v>761</v>
      </c>
    </row>
    <row r="10" spans="1:8" ht="22.5" x14ac:dyDescent="0.2">
      <c r="A10" s="1">
        <f t="shared" si="0"/>
        <v>7</v>
      </c>
      <c r="B10" s="1">
        <v>79050201</v>
      </c>
      <c r="C10" s="1" t="s">
        <v>882</v>
      </c>
      <c r="D10" s="2">
        <v>80000</v>
      </c>
      <c r="E10" s="2">
        <v>24761.88</v>
      </c>
      <c r="F10" s="3">
        <v>43013</v>
      </c>
      <c r="G10" s="1"/>
      <c r="H10" s="1" t="s">
        <v>761</v>
      </c>
    </row>
    <row r="11" spans="1:8" ht="22.5" x14ac:dyDescent="0.2">
      <c r="A11" s="1">
        <f t="shared" si="0"/>
        <v>8</v>
      </c>
      <c r="B11" s="1">
        <v>79050429</v>
      </c>
      <c r="C11" s="1" t="s">
        <v>8</v>
      </c>
      <c r="D11" s="2">
        <v>148000</v>
      </c>
      <c r="E11" s="2">
        <v>13977.74</v>
      </c>
      <c r="F11" s="3">
        <v>43285</v>
      </c>
      <c r="G11" s="1"/>
      <c r="H11" s="1" t="s">
        <v>761</v>
      </c>
    </row>
    <row r="12" spans="1:8" ht="22.5" x14ac:dyDescent="0.2">
      <c r="A12" s="1">
        <f t="shared" si="0"/>
        <v>9</v>
      </c>
      <c r="B12" s="1">
        <v>79050217</v>
      </c>
      <c r="C12" s="1" t="s">
        <v>454</v>
      </c>
      <c r="D12" s="1">
        <v>82580</v>
      </c>
      <c r="E12" s="1">
        <v>23594.400000000001</v>
      </c>
      <c r="F12" s="3">
        <v>43089</v>
      </c>
      <c r="G12" s="1"/>
      <c r="H12" s="62" t="s">
        <v>1286</v>
      </c>
    </row>
    <row r="13" spans="1:8" ht="21.75" x14ac:dyDescent="0.2">
      <c r="A13" s="1">
        <f t="shared" si="0"/>
        <v>10</v>
      </c>
      <c r="B13" s="1">
        <v>79050219</v>
      </c>
      <c r="C13" s="1" t="s">
        <v>1287</v>
      </c>
      <c r="D13" s="1">
        <v>89990</v>
      </c>
      <c r="E13" s="1">
        <v>35995.919999999998</v>
      </c>
      <c r="F13" s="3">
        <v>43089</v>
      </c>
      <c r="G13" s="1"/>
      <c r="H13" s="62" t="s">
        <v>1656</v>
      </c>
    </row>
    <row r="14" spans="1:8" ht="21.75" x14ac:dyDescent="0.2">
      <c r="A14" s="1">
        <f t="shared" si="0"/>
        <v>11</v>
      </c>
      <c r="B14" s="1">
        <f>B9+1</f>
        <v>79050338</v>
      </c>
      <c r="C14" s="1" t="s">
        <v>626</v>
      </c>
      <c r="D14" s="2">
        <v>52405.17</v>
      </c>
      <c r="E14" s="2">
        <v>52405.17</v>
      </c>
      <c r="F14" s="3">
        <v>39813</v>
      </c>
      <c r="G14" s="1"/>
      <c r="H14" s="62" t="s">
        <v>627</v>
      </c>
    </row>
    <row r="15" spans="1:8" ht="22.5" x14ac:dyDescent="0.2">
      <c r="A15" s="1">
        <f t="shared" si="0"/>
        <v>12</v>
      </c>
      <c r="B15" s="1">
        <v>79050443</v>
      </c>
      <c r="C15" s="1" t="s">
        <v>38</v>
      </c>
      <c r="D15" s="2">
        <v>107980</v>
      </c>
      <c r="E15" s="2">
        <v>29994.5</v>
      </c>
      <c r="F15" s="3">
        <v>42278</v>
      </c>
      <c r="G15" s="1"/>
      <c r="H15" s="1" t="s">
        <v>627</v>
      </c>
    </row>
    <row r="16" spans="1:8" ht="22.5" x14ac:dyDescent="0.2">
      <c r="A16" s="1">
        <f t="shared" si="0"/>
        <v>13</v>
      </c>
      <c r="B16" s="1">
        <v>79050445</v>
      </c>
      <c r="C16" s="1" t="s">
        <v>38</v>
      </c>
      <c r="D16" s="2">
        <v>107980</v>
      </c>
      <c r="E16" s="2">
        <v>29994.5</v>
      </c>
      <c r="F16" s="3">
        <v>42278</v>
      </c>
      <c r="G16" s="1"/>
      <c r="H16" s="1" t="s">
        <v>627</v>
      </c>
    </row>
    <row r="17" spans="1:8" ht="22.5" x14ac:dyDescent="0.2">
      <c r="A17" s="1">
        <f t="shared" si="0"/>
        <v>14</v>
      </c>
      <c r="B17" s="1">
        <v>79050895</v>
      </c>
      <c r="C17" s="1" t="s">
        <v>996</v>
      </c>
      <c r="D17" s="2">
        <v>143600</v>
      </c>
      <c r="E17" s="2">
        <v>28720.080000000002</v>
      </c>
      <c r="F17" s="3">
        <v>42727</v>
      </c>
      <c r="G17" s="1"/>
      <c r="H17" s="1" t="s">
        <v>627</v>
      </c>
    </row>
    <row r="18" spans="1:8" ht="22.5" x14ac:dyDescent="0.2">
      <c r="A18" s="1">
        <f t="shared" si="0"/>
        <v>15</v>
      </c>
      <c r="B18" s="1">
        <f>B190+1</f>
        <v>79050340</v>
      </c>
      <c r="C18" s="1" t="s">
        <v>629</v>
      </c>
      <c r="D18" s="2">
        <v>114120</v>
      </c>
      <c r="E18" s="2">
        <f>D18</f>
        <v>114120</v>
      </c>
      <c r="F18" s="3">
        <v>40238</v>
      </c>
      <c r="G18" s="1" t="s">
        <v>963</v>
      </c>
      <c r="H18" s="62" t="s">
        <v>633</v>
      </c>
    </row>
    <row r="19" spans="1:8" ht="22.5" x14ac:dyDescent="0.2">
      <c r="A19" s="1">
        <f t="shared" si="0"/>
        <v>16</v>
      </c>
      <c r="B19" s="1">
        <f>B18+1</f>
        <v>79050341</v>
      </c>
      <c r="C19" s="1" t="s">
        <v>630</v>
      </c>
      <c r="D19" s="2">
        <v>79945.75</v>
      </c>
      <c r="E19" s="2">
        <f>D19</f>
        <v>79945.75</v>
      </c>
      <c r="F19" s="3">
        <v>38353</v>
      </c>
      <c r="G19" s="1" t="s">
        <v>1365</v>
      </c>
      <c r="H19" s="1" t="s">
        <v>633</v>
      </c>
    </row>
    <row r="20" spans="1:8" ht="22.5" x14ac:dyDescent="0.2">
      <c r="A20" s="1">
        <f t="shared" si="0"/>
        <v>17</v>
      </c>
      <c r="B20" s="1">
        <f>B19+1</f>
        <v>79050342</v>
      </c>
      <c r="C20" s="1" t="s">
        <v>631</v>
      </c>
      <c r="D20" s="2">
        <v>52027</v>
      </c>
      <c r="E20" s="2">
        <v>52027</v>
      </c>
      <c r="F20" s="3">
        <v>39448</v>
      </c>
      <c r="G20" s="1"/>
      <c r="H20" s="1" t="s">
        <v>633</v>
      </c>
    </row>
    <row r="21" spans="1:8" ht="22.5" x14ac:dyDescent="0.2">
      <c r="A21" s="1">
        <f t="shared" si="0"/>
        <v>18</v>
      </c>
      <c r="B21" s="1">
        <f>[2]Лист1!B2+1</f>
        <v>79050344</v>
      </c>
      <c r="C21" s="1" t="s">
        <v>632</v>
      </c>
      <c r="D21" s="2">
        <v>45263</v>
      </c>
      <c r="E21" s="2">
        <v>45263</v>
      </c>
      <c r="F21" s="3">
        <v>39926</v>
      </c>
      <c r="G21" s="1"/>
      <c r="H21" s="1" t="s">
        <v>633</v>
      </c>
    </row>
    <row r="22" spans="1:8" ht="22.5" x14ac:dyDescent="0.2">
      <c r="A22" s="1">
        <f t="shared" si="0"/>
        <v>19</v>
      </c>
      <c r="B22" s="1">
        <v>79050546</v>
      </c>
      <c r="C22" s="1" t="s">
        <v>43</v>
      </c>
      <c r="D22" s="2">
        <v>65000</v>
      </c>
      <c r="E22" s="2">
        <v>65000</v>
      </c>
      <c r="F22" s="3">
        <v>41424</v>
      </c>
      <c r="G22" s="1"/>
      <c r="H22" s="1" t="s">
        <v>633</v>
      </c>
    </row>
    <row r="23" spans="1:8" ht="22.5" x14ac:dyDescent="0.2">
      <c r="A23" s="1">
        <f t="shared" si="0"/>
        <v>20</v>
      </c>
      <c r="B23" s="1">
        <v>79050142</v>
      </c>
      <c r="C23" s="1" t="s">
        <v>1513</v>
      </c>
      <c r="D23" s="2">
        <v>43610</v>
      </c>
      <c r="E23" s="2">
        <f>D23</f>
        <v>43610</v>
      </c>
      <c r="F23" s="3">
        <v>41950</v>
      </c>
      <c r="G23" s="1" t="s">
        <v>422</v>
      </c>
      <c r="H23" s="1" t="s">
        <v>633</v>
      </c>
    </row>
    <row r="24" spans="1:8" ht="22.5" x14ac:dyDescent="0.2">
      <c r="A24" s="1">
        <f t="shared" si="0"/>
        <v>21</v>
      </c>
      <c r="B24" s="1">
        <v>79050241</v>
      </c>
      <c r="C24" s="1" t="s">
        <v>1334</v>
      </c>
      <c r="D24" s="2">
        <v>151900.5</v>
      </c>
      <c r="E24" s="2">
        <f>D24</f>
        <v>151900.5</v>
      </c>
      <c r="F24" s="3">
        <v>41950</v>
      </c>
      <c r="G24" s="1" t="s">
        <v>422</v>
      </c>
      <c r="H24" s="1" t="s">
        <v>633</v>
      </c>
    </row>
    <row r="25" spans="1:8" ht="22.5" x14ac:dyDescent="0.2">
      <c r="A25" s="1">
        <f t="shared" si="0"/>
        <v>22</v>
      </c>
      <c r="B25" s="1">
        <v>79050224</v>
      </c>
      <c r="C25" s="1" t="s">
        <v>1287</v>
      </c>
      <c r="D25" s="2">
        <v>112692</v>
      </c>
      <c r="E25" s="2">
        <v>22538.400000000001</v>
      </c>
      <c r="F25" s="3">
        <v>43089</v>
      </c>
      <c r="G25" s="1"/>
      <c r="H25" s="1" t="s">
        <v>633</v>
      </c>
    </row>
    <row r="26" spans="1:8" ht="33.75" x14ac:dyDescent="0.2">
      <c r="A26" s="1">
        <f t="shared" si="0"/>
        <v>23</v>
      </c>
      <c r="B26" s="1">
        <v>79050483</v>
      </c>
      <c r="C26" s="1" t="s">
        <v>1693</v>
      </c>
      <c r="D26" s="2">
        <v>2260000</v>
      </c>
      <c r="E26" s="2">
        <v>451999.93</v>
      </c>
      <c r="F26" s="3">
        <v>43145</v>
      </c>
      <c r="G26" s="1" t="s">
        <v>528</v>
      </c>
      <c r="H26" s="1" t="s">
        <v>633</v>
      </c>
    </row>
    <row r="27" spans="1:8" ht="22.5" x14ac:dyDescent="0.2">
      <c r="A27" s="1">
        <f t="shared" si="0"/>
        <v>24</v>
      </c>
      <c r="B27" s="1">
        <v>79050072</v>
      </c>
      <c r="C27" s="1" t="s">
        <v>1843</v>
      </c>
      <c r="D27" s="2">
        <v>66000</v>
      </c>
      <c r="E27" s="2">
        <v>0</v>
      </c>
      <c r="F27" s="3">
        <v>43738</v>
      </c>
      <c r="G27" s="1"/>
      <c r="H27" s="1" t="s">
        <v>633</v>
      </c>
    </row>
    <row r="28" spans="1:8" ht="42.75" x14ac:dyDescent="0.2">
      <c r="A28" s="1">
        <f t="shared" si="0"/>
        <v>25</v>
      </c>
      <c r="B28" s="1">
        <v>79050347</v>
      </c>
      <c r="C28" s="1" t="s">
        <v>741</v>
      </c>
      <c r="D28" s="2">
        <v>965000</v>
      </c>
      <c r="E28" s="2">
        <v>965000</v>
      </c>
      <c r="F28" s="3">
        <v>39665</v>
      </c>
      <c r="G28" s="1" t="s">
        <v>742</v>
      </c>
      <c r="H28" s="62" t="s">
        <v>1462</v>
      </c>
    </row>
    <row r="29" spans="1:8" ht="33.75" x14ac:dyDescent="0.2">
      <c r="A29" s="1">
        <f t="shared" si="0"/>
        <v>26</v>
      </c>
      <c r="B29" s="1">
        <f t="shared" ref="B29:B47" si="1">B28+1</f>
        <v>79050348</v>
      </c>
      <c r="C29" s="1" t="s">
        <v>741</v>
      </c>
      <c r="D29" s="2">
        <v>1100000</v>
      </c>
      <c r="E29" s="2">
        <v>1100000</v>
      </c>
      <c r="F29" s="3">
        <v>40051</v>
      </c>
      <c r="G29" s="1" t="s">
        <v>743</v>
      </c>
      <c r="H29" s="1" t="s">
        <v>1462</v>
      </c>
    </row>
    <row r="30" spans="1:8" ht="33.75" x14ac:dyDescent="0.2">
      <c r="A30" s="1">
        <f t="shared" si="0"/>
        <v>27</v>
      </c>
      <c r="B30" s="1">
        <f t="shared" si="1"/>
        <v>79050349</v>
      </c>
      <c r="C30" s="1" t="s">
        <v>1784</v>
      </c>
      <c r="D30" s="2">
        <v>65000</v>
      </c>
      <c r="E30" s="2">
        <f>D30</f>
        <v>65000</v>
      </c>
      <c r="F30" s="3">
        <v>41214</v>
      </c>
      <c r="G30" s="1"/>
      <c r="H30" s="1" t="s">
        <v>1462</v>
      </c>
    </row>
    <row r="31" spans="1:8" ht="33.75" x14ac:dyDescent="0.2">
      <c r="A31" s="1">
        <f t="shared" si="0"/>
        <v>28</v>
      </c>
      <c r="B31" s="1">
        <f t="shared" si="1"/>
        <v>79050350</v>
      </c>
      <c r="C31" s="1" t="s">
        <v>1567</v>
      </c>
      <c r="D31" s="2">
        <v>145564</v>
      </c>
      <c r="E31" s="2">
        <f>D31</f>
        <v>145564</v>
      </c>
      <c r="F31" s="3">
        <v>39083</v>
      </c>
      <c r="G31" s="1"/>
      <c r="H31" s="1" t="s">
        <v>1462</v>
      </c>
    </row>
    <row r="32" spans="1:8" ht="33.75" x14ac:dyDescent="0.2">
      <c r="A32" s="1">
        <f t="shared" si="0"/>
        <v>29</v>
      </c>
      <c r="B32" s="1">
        <f t="shared" si="1"/>
        <v>79050351</v>
      </c>
      <c r="C32" s="1" t="s">
        <v>1568</v>
      </c>
      <c r="D32" s="2">
        <v>45000</v>
      </c>
      <c r="E32" s="2">
        <v>45000</v>
      </c>
      <c r="F32" s="3">
        <v>41214</v>
      </c>
      <c r="G32" s="1"/>
      <c r="H32" s="1" t="s">
        <v>1462</v>
      </c>
    </row>
    <row r="33" spans="1:8" ht="33.75" x14ac:dyDescent="0.2">
      <c r="A33" s="1">
        <f t="shared" si="0"/>
        <v>30</v>
      </c>
      <c r="B33" s="1">
        <f t="shared" si="1"/>
        <v>79050352</v>
      </c>
      <c r="C33" s="1" t="s">
        <v>1569</v>
      </c>
      <c r="D33" s="2">
        <v>54099</v>
      </c>
      <c r="E33" s="2">
        <v>54099</v>
      </c>
      <c r="F33" s="3">
        <v>40179</v>
      </c>
      <c r="G33" s="1"/>
      <c r="H33" s="1" t="s">
        <v>1462</v>
      </c>
    </row>
    <row r="34" spans="1:8" ht="33.75" x14ac:dyDescent="0.2">
      <c r="A34" s="1">
        <f t="shared" si="0"/>
        <v>31</v>
      </c>
      <c r="B34" s="1">
        <f t="shared" si="1"/>
        <v>79050353</v>
      </c>
      <c r="C34" s="1" t="s">
        <v>1570</v>
      </c>
      <c r="D34" s="2">
        <v>45900</v>
      </c>
      <c r="E34" s="2">
        <v>45900</v>
      </c>
      <c r="F34" s="3">
        <v>40179</v>
      </c>
      <c r="G34" s="1"/>
      <c r="H34" s="1" t="s">
        <v>1462</v>
      </c>
    </row>
    <row r="35" spans="1:8" ht="33.75" x14ac:dyDescent="0.2">
      <c r="A35" s="1">
        <f t="shared" si="0"/>
        <v>32</v>
      </c>
      <c r="B35" s="1">
        <f t="shared" si="1"/>
        <v>79050354</v>
      </c>
      <c r="C35" s="1" t="s">
        <v>1571</v>
      </c>
      <c r="D35" s="2">
        <v>52405.17</v>
      </c>
      <c r="E35" s="2">
        <v>52405.17</v>
      </c>
      <c r="F35" s="3">
        <v>39448</v>
      </c>
      <c r="G35" s="1"/>
      <c r="H35" s="1" t="s">
        <v>1462</v>
      </c>
    </row>
    <row r="36" spans="1:8" ht="33.75" x14ac:dyDescent="0.2">
      <c r="A36" s="1">
        <f t="shared" si="0"/>
        <v>33</v>
      </c>
      <c r="B36" s="1">
        <f t="shared" si="1"/>
        <v>79050355</v>
      </c>
      <c r="C36" s="1" t="s">
        <v>1588</v>
      </c>
      <c r="D36" s="2">
        <v>89296.92</v>
      </c>
      <c r="E36" s="2">
        <v>89296.92</v>
      </c>
      <c r="F36" s="3">
        <v>39083</v>
      </c>
      <c r="G36" s="1" t="s">
        <v>1598</v>
      </c>
      <c r="H36" s="1" t="s">
        <v>1462</v>
      </c>
    </row>
    <row r="37" spans="1:8" ht="33.75" x14ac:dyDescent="0.2">
      <c r="A37" s="1">
        <f t="shared" si="0"/>
        <v>34</v>
      </c>
      <c r="B37" s="1">
        <f t="shared" si="1"/>
        <v>79050356</v>
      </c>
      <c r="C37" s="1" t="s">
        <v>1589</v>
      </c>
      <c r="D37" s="2">
        <v>46000</v>
      </c>
      <c r="E37" s="2">
        <v>46000</v>
      </c>
      <c r="F37" s="3">
        <v>41221</v>
      </c>
      <c r="G37" s="1"/>
      <c r="H37" s="1" t="s">
        <v>1462</v>
      </c>
    </row>
    <row r="38" spans="1:8" ht="33.75" x14ac:dyDescent="0.2">
      <c r="A38" s="1">
        <f t="shared" si="0"/>
        <v>35</v>
      </c>
      <c r="B38" s="1">
        <f t="shared" si="1"/>
        <v>79050357</v>
      </c>
      <c r="C38" s="1" t="s">
        <v>1590</v>
      </c>
      <c r="D38" s="2">
        <v>47946.5</v>
      </c>
      <c r="E38" s="2">
        <f>D38</f>
        <v>47946.5</v>
      </c>
      <c r="F38" s="3">
        <v>39083</v>
      </c>
      <c r="G38" s="1"/>
      <c r="H38" s="1" t="s">
        <v>1462</v>
      </c>
    </row>
    <row r="39" spans="1:8" ht="33.75" x14ac:dyDescent="0.2">
      <c r="A39" s="1">
        <f t="shared" si="0"/>
        <v>36</v>
      </c>
      <c r="B39" s="1">
        <f t="shared" si="1"/>
        <v>79050358</v>
      </c>
      <c r="C39" s="1" t="s">
        <v>1591</v>
      </c>
      <c r="D39" s="2">
        <v>52027</v>
      </c>
      <c r="E39" s="2">
        <f>D39</f>
        <v>52027</v>
      </c>
      <c r="F39" s="3">
        <v>39083</v>
      </c>
      <c r="G39" s="1"/>
      <c r="H39" s="1" t="s">
        <v>1462</v>
      </c>
    </row>
    <row r="40" spans="1:8" ht="33.75" x14ac:dyDescent="0.2">
      <c r="A40" s="1">
        <f t="shared" si="0"/>
        <v>37</v>
      </c>
      <c r="B40" s="1">
        <f t="shared" si="1"/>
        <v>79050359</v>
      </c>
      <c r="C40" s="1" t="s">
        <v>1592</v>
      </c>
      <c r="D40" s="2">
        <v>45000</v>
      </c>
      <c r="E40" s="2">
        <f>D40</f>
        <v>45000</v>
      </c>
      <c r="F40" s="3">
        <v>41214</v>
      </c>
      <c r="G40" s="1"/>
      <c r="H40" s="1" t="s">
        <v>1462</v>
      </c>
    </row>
    <row r="41" spans="1:8" ht="33.75" x14ac:dyDescent="0.2">
      <c r="A41" s="1">
        <f t="shared" si="0"/>
        <v>38</v>
      </c>
      <c r="B41" s="1">
        <f t="shared" si="1"/>
        <v>79050360</v>
      </c>
      <c r="C41" s="1" t="s">
        <v>1593</v>
      </c>
      <c r="D41" s="2">
        <v>57850</v>
      </c>
      <c r="E41" s="2">
        <v>57850</v>
      </c>
      <c r="F41" s="3">
        <v>40606</v>
      </c>
      <c r="G41" s="1"/>
      <c r="H41" s="1" t="s">
        <v>1462</v>
      </c>
    </row>
    <row r="42" spans="1:8" ht="33.75" x14ac:dyDescent="0.2">
      <c r="A42" s="1">
        <f t="shared" si="0"/>
        <v>39</v>
      </c>
      <c r="B42" s="1">
        <f t="shared" si="1"/>
        <v>79050361</v>
      </c>
      <c r="C42" s="1" t="s">
        <v>1594</v>
      </c>
      <c r="D42" s="2">
        <v>96968</v>
      </c>
      <c r="E42" s="2">
        <v>96968</v>
      </c>
      <c r="F42" s="3">
        <v>40273</v>
      </c>
      <c r="G42" s="1" t="s">
        <v>740</v>
      </c>
      <c r="H42" s="1" t="s">
        <v>1462</v>
      </c>
    </row>
    <row r="43" spans="1:8" ht="33.75" x14ac:dyDescent="0.2">
      <c r="A43" s="1">
        <f t="shared" si="0"/>
        <v>40</v>
      </c>
      <c r="B43" s="1">
        <f t="shared" si="1"/>
        <v>79050362</v>
      </c>
      <c r="C43" s="1" t="s">
        <v>1595</v>
      </c>
      <c r="D43" s="2">
        <v>193061</v>
      </c>
      <c r="E43" s="2">
        <v>193061</v>
      </c>
      <c r="F43" s="3">
        <v>40273</v>
      </c>
      <c r="G43" s="1" t="s">
        <v>740</v>
      </c>
      <c r="H43" s="1" t="s">
        <v>1462</v>
      </c>
    </row>
    <row r="44" spans="1:8" ht="33.75" x14ac:dyDescent="0.2">
      <c r="A44" s="1">
        <f t="shared" si="0"/>
        <v>41</v>
      </c>
      <c r="B44" s="1">
        <f t="shared" si="1"/>
        <v>79050363</v>
      </c>
      <c r="C44" s="1" t="s">
        <v>1596</v>
      </c>
      <c r="D44" s="2">
        <v>71932</v>
      </c>
      <c r="E44" s="2">
        <f>D44</f>
        <v>71932</v>
      </c>
      <c r="F44" s="3">
        <v>41215</v>
      </c>
      <c r="G44" s="1"/>
      <c r="H44" s="1" t="s">
        <v>1462</v>
      </c>
    </row>
    <row r="45" spans="1:8" ht="33.75" x14ac:dyDescent="0.2">
      <c r="A45" s="1">
        <f t="shared" si="0"/>
        <v>42</v>
      </c>
      <c r="B45" s="1">
        <f t="shared" si="1"/>
        <v>79050364</v>
      </c>
      <c r="C45" s="1" t="s">
        <v>1597</v>
      </c>
      <c r="D45" s="2">
        <v>99999</v>
      </c>
      <c r="E45" s="2">
        <v>99999</v>
      </c>
      <c r="F45" s="3">
        <v>39814</v>
      </c>
      <c r="G45" s="1"/>
      <c r="H45" s="1" t="s">
        <v>1462</v>
      </c>
    </row>
    <row r="46" spans="1:8" ht="33.75" x14ac:dyDescent="0.2">
      <c r="A46" s="1">
        <f t="shared" si="0"/>
        <v>43</v>
      </c>
      <c r="B46" s="1">
        <f t="shared" si="1"/>
        <v>79050365</v>
      </c>
      <c r="C46" s="1" t="s">
        <v>1596</v>
      </c>
      <c r="D46" s="2">
        <v>42830.51</v>
      </c>
      <c r="E46" s="2">
        <f>D46</f>
        <v>42830.51</v>
      </c>
      <c r="F46" s="3">
        <v>41243</v>
      </c>
      <c r="G46" s="1"/>
      <c r="H46" s="1" t="s">
        <v>1462</v>
      </c>
    </row>
    <row r="47" spans="1:8" ht="33.75" x14ac:dyDescent="0.2">
      <c r="A47" s="1">
        <f t="shared" si="0"/>
        <v>44</v>
      </c>
      <c r="B47" s="1">
        <f t="shared" si="1"/>
        <v>79050366</v>
      </c>
      <c r="C47" s="1" t="s">
        <v>1078</v>
      </c>
      <c r="D47" s="2">
        <v>170149.95</v>
      </c>
      <c r="E47" s="2">
        <v>124776.52</v>
      </c>
      <c r="F47" s="3"/>
      <c r="G47" s="1"/>
      <c r="H47" s="1" t="s">
        <v>1462</v>
      </c>
    </row>
    <row r="48" spans="1:8" ht="33.75" x14ac:dyDescent="0.2">
      <c r="A48" s="1">
        <f t="shared" si="0"/>
        <v>45</v>
      </c>
      <c r="B48" s="1">
        <v>79050548</v>
      </c>
      <c r="C48" s="1" t="s">
        <v>835</v>
      </c>
      <c r="D48" s="2">
        <v>45980</v>
      </c>
      <c r="E48" s="2">
        <v>44064.09</v>
      </c>
      <c r="F48" s="3">
        <v>41262</v>
      </c>
      <c r="G48" s="1"/>
      <c r="H48" s="1" t="s">
        <v>1462</v>
      </c>
    </row>
    <row r="49" spans="1:8" ht="33.75" x14ac:dyDescent="0.2">
      <c r="A49" s="1">
        <f t="shared" ref="A49:A66" si="2">A48+1</f>
        <v>46</v>
      </c>
      <c r="B49" s="1">
        <v>79050257</v>
      </c>
      <c r="C49" s="1" t="s">
        <v>35</v>
      </c>
      <c r="D49" s="2">
        <v>87220</v>
      </c>
      <c r="E49" s="2">
        <f>34161.01*2</f>
        <v>68322.02</v>
      </c>
      <c r="F49" s="3">
        <v>41950</v>
      </c>
      <c r="G49" s="1" t="s">
        <v>216</v>
      </c>
      <c r="H49" s="1" t="s">
        <v>1462</v>
      </c>
    </row>
    <row r="50" spans="1:8" ht="33.75" x14ac:dyDescent="0.2">
      <c r="A50" s="1">
        <f t="shared" si="2"/>
        <v>47</v>
      </c>
      <c r="B50" s="1">
        <v>79050264</v>
      </c>
      <c r="C50" s="1" t="s">
        <v>217</v>
      </c>
      <c r="D50" s="2">
        <v>95336</v>
      </c>
      <c r="E50" s="2">
        <f>37340.09*2</f>
        <v>74680.179999999993</v>
      </c>
      <c r="F50" s="3">
        <v>41950</v>
      </c>
      <c r="G50" s="1" t="s">
        <v>216</v>
      </c>
      <c r="H50" s="1" t="s">
        <v>1462</v>
      </c>
    </row>
    <row r="51" spans="1:8" ht="33.75" x14ac:dyDescent="0.2">
      <c r="A51" s="1">
        <f t="shared" si="2"/>
        <v>48</v>
      </c>
      <c r="B51" s="1">
        <v>79050276</v>
      </c>
      <c r="C51" s="1" t="s">
        <v>1334</v>
      </c>
      <c r="D51" s="2">
        <v>151900.5</v>
      </c>
      <c r="E51" s="2">
        <v>118988.96</v>
      </c>
      <c r="F51" s="3">
        <v>41950</v>
      </c>
      <c r="G51" s="1" t="s">
        <v>216</v>
      </c>
      <c r="H51" s="1" t="s">
        <v>1462</v>
      </c>
    </row>
    <row r="52" spans="1:8" ht="38.25" customHeight="1" x14ac:dyDescent="0.2">
      <c r="A52" s="1">
        <f t="shared" si="2"/>
        <v>49</v>
      </c>
      <c r="B52" s="1">
        <v>79050231</v>
      </c>
      <c r="C52" s="1" t="s">
        <v>1287</v>
      </c>
      <c r="D52" s="2">
        <v>103850.5</v>
      </c>
      <c r="E52" s="2">
        <v>41540.160000000003</v>
      </c>
      <c r="F52" s="3">
        <v>43089</v>
      </c>
      <c r="G52" s="1"/>
      <c r="H52" s="1" t="s">
        <v>1462</v>
      </c>
    </row>
    <row r="53" spans="1:8" ht="36" customHeight="1" x14ac:dyDescent="0.2">
      <c r="A53" s="1">
        <f t="shared" si="2"/>
        <v>50</v>
      </c>
      <c r="B53" s="1">
        <v>79050465</v>
      </c>
      <c r="C53" s="1" t="s">
        <v>1287</v>
      </c>
      <c r="D53" s="2">
        <v>103850.5</v>
      </c>
      <c r="E53" s="2">
        <v>41540.160000000003</v>
      </c>
      <c r="F53" s="3">
        <v>43089</v>
      </c>
      <c r="G53" s="1"/>
      <c r="H53" s="1" t="s">
        <v>1462</v>
      </c>
    </row>
    <row r="54" spans="1:8" ht="36" customHeight="1" x14ac:dyDescent="0.2">
      <c r="A54" s="1">
        <f t="shared" si="2"/>
        <v>51</v>
      </c>
      <c r="B54" s="1">
        <v>79050487</v>
      </c>
      <c r="C54" s="1" t="s">
        <v>529</v>
      </c>
      <c r="D54" s="2">
        <v>81690</v>
      </c>
      <c r="E54" s="2">
        <v>81690</v>
      </c>
      <c r="F54" s="3"/>
      <c r="G54" s="1"/>
      <c r="H54" s="1" t="s">
        <v>1462</v>
      </c>
    </row>
    <row r="55" spans="1:8" ht="42.75" customHeight="1" x14ac:dyDescent="0.2">
      <c r="A55" s="1">
        <f t="shared" si="2"/>
        <v>52</v>
      </c>
      <c r="B55" s="1">
        <f>B47+1</f>
        <v>79050367</v>
      </c>
      <c r="C55" s="1" t="s">
        <v>1305</v>
      </c>
      <c r="D55" s="2">
        <v>151371.65</v>
      </c>
      <c r="E55" s="2">
        <f>D55</f>
        <v>151371.65</v>
      </c>
      <c r="F55" s="3">
        <v>34700</v>
      </c>
      <c r="G55" s="1"/>
      <c r="H55" s="62" t="s">
        <v>1309</v>
      </c>
    </row>
    <row r="56" spans="1:8" ht="35.25" customHeight="1" x14ac:dyDescent="0.2">
      <c r="A56" s="1">
        <f t="shared" si="2"/>
        <v>53</v>
      </c>
      <c r="B56" s="1">
        <f>B55+1</f>
        <v>79050368</v>
      </c>
      <c r="C56" s="1" t="s">
        <v>1306</v>
      </c>
      <c r="D56" s="2">
        <v>209960.32000000001</v>
      </c>
      <c r="E56" s="2">
        <f>D56</f>
        <v>209960.32000000001</v>
      </c>
      <c r="F56" s="3">
        <v>34700</v>
      </c>
      <c r="G56" s="1"/>
      <c r="H56" s="1" t="s">
        <v>1309</v>
      </c>
    </row>
    <row r="57" spans="1:8" ht="22.5" x14ac:dyDescent="0.2">
      <c r="A57" s="1">
        <f t="shared" si="2"/>
        <v>54</v>
      </c>
      <c r="B57" s="1">
        <v>79050370</v>
      </c>
      <c r="C57" s="1" t="s">
        <v>628</v>
      </c>
      <c r="D57" s="1">
        <v>1100000</v>
      </c>
      <c r="E57" s="1">
        <f>D57</f>
        <v>1100000</v>
      </c>
      <c r="F57" s="3">
        <v>40051</v>
      </c>
      <c r="G57" s="1" t="s">
        <v>1662</v>
      </c>
      <c r="H57" s="62" t="s">
        <v>598</v>
      </c>
    </row>
    <row r="58" spans="1:8" ht="22.5" x14ac:dyDescent="0.2">
      <c r="A58" s="1">
        <f t="shared" si="2"/>
        <v>55</v>
      </c>
      <c r="B58" s="1">
        <f t="shared" ref="B58:B73" si="3">B57+1</f>
        <v>79050371</v>
      </c>
      <c r="C58" s="1" t="s">
        <v>1783</v>
      </c>
      <c r="D58" s="1">
        <v>183672.5</v>
      </c>
      <c r="E58" s="1">
        <f>D58</f>
        <v>183672.5</v>
      </c>
      <c r="F58" s="3">
        <v>39417</v>
      </c>
      <c r="G58" s="1"/>
      <c r="H58" s="1" t="s">
        <v>598</v>
      </c>
    </row>
    <row r="59" spans="1:8" ht="22.5" x14ac:dyDescent="0.2">
      <c r="A59" s="1">
        <f t="shared" si="2"/>
        <v>56</v>
      </c>
      <c r="B59" s="1">
        <f t="shared" si="3"/>
        <v>79050372</v>
      </c>
      <c r="C59" s="1" t="s">
        <v>1784</v>
      </c>
      <c r="D59" s="1">
        <v>65000</v>
      </c>
      <c r="E59" s="1">
        <v>65000</v>
      </c>
      <c r="F59" s="3">
        <v>41155</v>
      </c>
      <c r="G59" s="1"/>
      <c r="H59" s="1" t="s">
        <v>598</v>
      </c>
    </row>
    <row r="60" spans="1:8" ht="22.5" x14ac:dyDescent="0.2">
      <c r="A60" s="1">
        <f t="shared" si="2"/>
        <v>57</v>
      </c>
      <c r="B60" s="1">
        <f t="shared" si="3"/>
        <v>79050373</v>
      </c>
      <c r="C60" s="1" t="s">
        <v>1785</v>
      </c>
      <c r="D60" s="1">
        <v>81630</v>
      </c>
      <c r="E60" s="1">
        <v>81630</v>
      </c>
      <c r="F60" s="3">
        <v>39417</v>
      </c>
      <c r="G60" s="1" t="s">
        <v>267</v>
      </c>
      <c r="H60" s="1" t="s">
        <v>598</v>
      </c>
    </row>
    <row r="61" spans="1:8" ht="22.5" x14ac:dyDescent="0.2">
      <c r="A61" s="1">
        <f t="shared" si="2"/>
        <v>58</v>
      </c>
      <c r="B61" s="1">
        <f t="shared" si="3"/>
        <v>79050374</v>
      </c>
      <c r="C61" s="1" t="s">
        <v>1786</v>
      </c>
      <c r="D61" s="1">
        <v>148439</v>
      </c>
      <c r="E61" s="1">
        <v>148439</v>
      </c>
      <c r="F61" s="3">
        <v>40178</v>
      </c>
      <c r="G61" s="1"/>
      <c r="H61" s="1" t="s">
        <v>598</v>
      </c>
    </row>
    <row r="62" spans="1:8" ht="22.5" x14ac:dyDescent="0.2">
      <c r="A62" s="1">
        <f t="shared" si="2"/>
        <v>59</v>
      </c>
      <c r="B62" s="1">
        <f t="shared" si="3"/>
        <v>79050375</v>
      </c>
      <c r="C62" s="1" t="s">
        <v>781</v>
      </c>
      <c r="D62" s="1">
        <v>270159.56</v>
      </c>
      <c r="E62" s="1">
        <v>270159.56</v>
      </c>
      <c r="F62" s="3">
        <v>40172</v>
      </c>
      <c r="G62" s="1" t="s">
        <v>3</v>
      </c>
      <c r="H62" s="1" t="s">
        <v>598</v>
      </c>
    </row>
    <row r="63" spans="1:8" ht="22.5" x14ac:dyDescent="0.2">
      <c r="A63" s="1">
        <f t="shared" si="2"/>
        <v>60</v>
      </c>
      <c r="B63" s="1">
        <f t="shared" si="3"/>
        <v>79050376</v>
      </c>
      <c r="C63" s="1" t="s">
        <v>782</v>
      </c>
      <c r="D63" s="1">
        <v>81476.98</v>
      </c>
      <c r="E63" s="1">
        <v>81476.98</v>
      </c>
      <c r="F63" s="3">
        <v>40172</v>
      </c>
      <c r="G63" s="1" t="s">
        <v>3</v>
      </c>
      <c r="H63" s="1" t="s">
        <v>598</v>
      </c>
    </row>
    <row r="64" spans="1:8" ht="22.5" x14ac:dyDescent="0.2">
      <c r="A64" s="1">
        <f t="shared" si="2"/>
        <v>61</v>
      </c>
      <c r="B64" s="1">
        <f t="shared" si="3"/>
        <v>79050377</v>
      </c>
      <c r="C64" s="1" t="s">
        <v>783</v>
      </c>
      <c r="D64" s="1">
        <v>49559.09</v>
      </c>
      <c r="E64" s="1">
        <v>49559.040000000001</v>
      </c>
      <c r="F64" s="3">
        <v>40172</v>
      </c>
      <c r="G64" s="1" t="s">
        <v>3</v>
      </c>
      <c r="H64" s="1" t="s">
        <v>598</v>
      </c>
    </row>
    <row r="65" spans="1:8" ht="48.75" customHeight="1" x14ac:dyDescent="0.2">
      <c r="A65" s="1">
        <f t="shared" si="2"/>
        <v>62</v>
      </c>
      <c r="B65" s="1">
        <f t="shared" si="3"/>
        <v>79050378</v>
      </c>
      <c r="C65" s="1" t="s">
        <v>796</v>
      </c>
      <c r="D65" s="1">
        <v>160655</v>
      </c>
      <c r="E65" s="1">
        <f>D65</f>
        <v>160655</v>
      </c>
      <c r="F65" s="3">
        <v>39778</v>
      </c>
      <c r="G65" s="1" t="s">
        <v>1239</v>
      </c>
      <c r="H65" s="1" t="s">
        <v>598</v>
      </c>
    </row>
    <row r="66" spans="1:8" ht="35.25" customHeight="1" x14ac:dyDescent="0.2">
      <c r="A66" s="1">
        <f t="shared" si="2"/>
        <v>63</v>
      </c>
      <c r="B66" s="1">
        <f t="shared" si="3"/>
        <v>79050379</v>
      </c>
      <c r="C66" s="1" t="s">
        <v>1240</v>
      </c>
      <c r="D66" s="1">
        <v>478700</v>
      </c>
      <c r="E66" s="1">
        <f>D66</f>
        <v>478700</v>
      </c>
      <c r="F66" s="3">
        <v>39393</v>
      </c>
      <c r="G66" s="1" t="s">
        <v>727</v>
      </c>
      <c r="H66" s="1" t="s">
        <v>598</v>
      </c>
    </row>
    <row r="67" spans="1:8" ht="22.5" x14ac:dyDescent="0.2">
      <c r="A67" s="1">
        <f t="shared" ref="A67:A130" si="4">A66+1</f>
        <v>64</v>
      </c>
      <c r="B67" s="1">
        <f t="shared" si="3"/>
        <v>79050380</v>
      </c>
      <c r="C67" s="1" t="s">
        <v>784</v>
      </c>
      <c r="D67" s="1">
        <v>55000</v>
      </c>
      <c r="E67" s="1">
        <v>55000</v>
      </c>
      <c r="F67" s="3">
        <v>40100</v>
      </c>
      <c r="G67" s="1"/>
      <c r="H67" s="1" t="s">
        <v>598</v>
      </c>
    </row>
    <row r="68" spans="1:8" ht="22.5" x14ac:dyDescent="0.2">
      <c r="A68" s="1">
        <f t="shared" si="4"/>
        <v>65</v>
      </c>
      <c r="B68" s="1">
        <f t="shared" si="3"/>
        <v>79050381</v>
      </c>
      <c r="C68" s="1" t="s">
        <v>1708</v>
      </c>
      <c r="D68" s="1">
        <v>44213.95</v>
      </c>
      <c r="E68" s="1">
        <f>D68</f>
        <v>44213.95</v>
      </c>
      <c r="F68" s="3">
        <v>39435</v>
      </c>
      <c r="G68" s="1"/>
      <c r="H68" s="1" t="s">
        <v>598</v>
      </c>
    </row>
    <row r="69" spans="1:8" ht="22.5" x14ac:dyDescent="0.2">
      <c r="A69" s="1">
        <f t="shared" si="4"/>
        <v>66</v>
      </c>
      <c r="B69" s="1">
        <f t="shared" si="3"/>
        <v>79050382</v>
      </c>
      <c r="C69" s="1" t="s">
        <v>1708</v>
      </c>
      <c r="D69" s="1">
        <v>43309.35</v>
      </c>
      <c r="E69" s="1">
        <f>D69</f>
        <v>43309.35</v>
      </c>
      <c r="F69" s="3">
        <v>39441</v>
      </c>
      <c r="G69" s="1"/>
      <c r="H69" s="1" t="s">
        <v>598</v>
      </c>
    </row>
    <row r="70" spans="1:8" ht="22.5" x14ac:dyDescent="0.2">
      <c r="A70" s="1">
        <f t="shared" si="4"/>
        <v>67</v>
      </c>
      <c r="B70" s="1">
        <f t="shared" si="3"/>
        <v>79050383</v>
      </c>
      <c r="C70" s="1" t="s">
        <v>1709</v>
      </c>
      <c r="D70" s="1">
        <v>80000</v>
      </c>
      <c r="E70" s="1">
        <v>80000</v>
      </c>
      <c r="F70" s="3">
        <v>40903</v>
      </c>
      <c r="G70" s="1"/>
      <c r="H70" s="1" t="s">
        <v>598</v>
      </c>
    </row>
    <row r="71" spans="1:8" ht="22.5" x14ac:dyDescent="0.2">
      <c r="A71" s="1">
        <f t="shared" si="4"/>
        <v>68</v>
      </c>
      <c r="B71" s="1">
        <f t="shared" si="3"/>
        <v>79050384</v>
      </c>
      <c r="C71" s="1" t="s">
        <v>1710</v>
      </c>
      <c r="D71" s="1">
        <v>41380</v>
      </c>
      <c r="E71" s="1">
        <f>D71</f>
        <v>41380</v>
      </c>
      <c r="F71" s="3">
        <v>39169</v>
      </c>
      <c r="G71" s="1"/>
      <c r="H71" s="1" t="s">
        <v>598</v>
      </c>
    </row>
    <row r="72" spans="1:8" ht="22.5" x14ac:dyDescent="0.2">
      <c r="A72" s="1">
        <f t="shared" si="4"/>
        <v>69</v>
      </c>
      <c r="B72" s="1">
        <f t="shared" si="3"/>
        <v>79050385</v>
      </c>
      <c r="C72" s="1" t="s">
        <v>1710</v>
      </c>
      <c r="D72" s="1">
        <v>45000</v>
      </c>
      <c r="E72" s="1">
        <v>45000</v>
      </c>
      <c r="F72" s="3">
        <v>39794</v>
      </c>
      <c r="G72" s="1"/>
      <c r="H72" s="1" t="s">
        <v>598</v>
      </c>
    </row>
    <row r="73" spans="1:8" ht="22.5" x14ac:dyDescent="0.2">
      <c r="A73" s="1">
        <f t="shared" si="4"/>
        <v>70</v>
      </c>
      <c r="B73" s="1">
        <f t="shared" si="3"/>
        <v>79050386</v>
      </c>
      <c r="C73" s="1" t="s">
        <v>1710</v>
      </c>
      <c r="D73" s="1">
        <v>41380</v>
      </c>
      <c r="E73" s="1">
        <f>D73</f>
        <v>41380</v>
      </c>
      <c r="F73" s="3">
        <v>39169</v>
      </c>
      <c r="G73" s="1"/>
      <c r="H73" s="1" t="s">
        <v>598</v>
      </c>
    </row>
    <row r="74" spans="1:8" ht="22.5" x14ac:dyDescent="0.2">
      <c r="A74" s="1">
        <f t="shared" si="4"/>
        <v>71</v>
      </c>
      <c r="B74" s="1">
        <v>79050388</v>
      </c>
      <c r="C74" s="1" t="s">
        <v>1711</v>
      </c>
      <c r="D74" s="1">
        <v>41659.379999999997</v>
      </c>
      <c r="E74" s="1">
        <v>41659.379999999997</v>
      </c>
      <c r="F74" s="3">
        <v>38169</v>
      </c>
      <c r="G74" s="1"/>
      <c r="H74" s="1" t="s">
        <v>598</v>
      </c>
    </row>
    <row r="75" spans="1:8" ht="22.5" x14ac:dyDescent="0.2">
      <c r="A75" s="1">
        <f t="shared" si="4"/>
        <v>72</v>
      </c>
      <c r="B75" s="1">
        <f>B74+1</f>
        <v>79050389</v>
      </c>
      <c r="C75" s="1" t="s">
        <v>1711</v>
      </c>
      <c r="D75" s="1">
        <v>99900</v>
      </c>
      <c r="E75" s="1">
        <v>99900</v>
      </c>
      <c r="F75" s="3">
        <v>40108</v>
      </c>
      <c r="G75" s="1"/>
      <c r="H75" s="1" t="s">
        <v>598</v>
      </c>
    </row>
    <row r="76" spans="1:8" ht="22.5" x14ac:dyDescent="0.2">
      <c r="A76" s="1">
        <f t="shared" si="4"/>
        <v>73</v>
      </c>
      <c r="B76" s="1">
        <f>B75+1</f>
        <v>79050390</v>
      </c>
      <c r="C76" s="1" t="s">
        <v>1712</v>
      </c>
      <c r="D76" s="1">
        <v>56000</v>
      </c>
      <c r="E76" s="1">
        <f t="shared" ref="E76:E81" si="5">D76</f>
        <v>56000</v>
      </c>
      <c r="F76" s="3">
        <v>41155</v>
      </c>
      <c r="G76" s="1"/>
      <c r="H76" s="1" t="s">
        <v>598</v>
      </c>
    </row>
    <row r="77" spans="1:8" ht="22.5" x14ac:dyDescent="0.2">
      <c r="A77" s="1">
        <f t="shared" si="4"/>
        <v>74</v>
      </c>
      <c r="B77" s="1">
        <f>B76+1</f>
        <v>79050391</v>
      </c>
      <c r="C77" s="1" t="s">
        <v>795</v>
      </c>
      <c r="D77" s="1">
        <v>60000</v>
      </c>
      <c r="E77" s="1">
        <f t="shared" si="5"/>
        <v>60000</v>
      </c>
      <c r="F77" s="3">
        <v>39939</v>
      </c>
      <c r="G77" s="1" t="s">
        <v>1552</v>
      </c>
      <c r="H77" s="1" t="s">
        <v>598</v>
      </c>
    </row>
    <row r="78" spans="1:8" ht="23.25" customHeight="1" x14ac:dyDescent="0.2">
      <c r="A78" s="1">
        <f t="shared" si="4"/>
        <v>75</v>
      </c>
      <c r="B78" s="1">
        <f>B77+1</f>
        <v>79050392</v>
      </c>
      <c r="C78" s="1" t="s">
        <v>1553</v>
      </c>
      <c r="D78" s="1">
        <v>47634.98</v>
      </c>
      <c r="E78" s="1">
        <f t="shared" si="5"/>
        <v>47634.98</v>
      </c>
      <c r="F78" s="3">
        <v>39939</v>
      </c>
      <c r="G78" s="1" t="s">
        <v>1554</v>
      </c>
      <c r="H78" s="1" t="s">
        <v>598</v>
      </c>
    </row>
    <row r="79" spans="1:8" ht="22.5" x14ac:dyDescent="0.2">
      <c r="A79" s="1">
        <f t="shared" si="4"/>
        <v>76</v>
      </c>
      <c r="B79" s="1">
        <f>B78+1</f>
        <v>79050393</v>
      </c>
      <c r="C79" s="1" t="s">
        <v>1713</v>
      </c>
      <c r="D79" s="1">
        <v>44776</v>
      </c>
      <c r="E79" s="1">
        <f t="shared" si="5"/>
        <v>44776</v>
      </c>
      <c r="F79" s="3">
        <v>39776</v>
      </c>
      <c r="G79" s="1"/>
      <c r="H79" s="1" t="s">
        <v>598</v>
      </c>
    </row>
    <row r="80" spans="1:8" ht="22.5" x14ac:dyDescent="0.2">
      <c r="A80" s="1">
        <f t="shared" si="4"/>
        <v>77</v>
      </c>
      <c r="B80" s="1">
        <v>79050549</v>
      </c>
      <c r="C80" s="1" t="s">
        <v>794</v>
      </c>
      <c r="D80" s="1">
        <v>216565.5</v>
      </c>
      <c r="E80" s="1">
        <f t="shared" si="5"/>
        <v>216565.5</v>
      </c>
      <c r="F80" s="3">
        <v>41638</v>
      </c>
      <c r="G80" s="1"/>
      <c r="H80" s="1" t="s">
        <v>598</v>
      </c>
    </row>
    <row r="81" spans="1:8" ht="22.5" x14ac:dyDescent="0.2">
      <c r="A81" s="1">
        <f t="shared" si="4"/>
        <v>78</v>
      </c>
      <c r="B81" s="1">
        <v>79050550</v>
      </c>
      <c r="C81" s="1" t="s">
        <v>794</v>
      </c>
      <c r="D81" s="1">
        <v>75636</v>
      </c>
      <c r="E81" s="1">
        <f t="shared" si="5"/>
        <v>75636</v>
      </c>
      <c r="F81" s="3">
        <v>41455</v>
      </c>
      <c r="G81" s="1"/>
      <c r="H81" s="1" t="s">
        <v>598</v>
      </c>
    </row>
    <row r="82" spans="1:8" ht="22.5" x14ac:dyDescent="0.2">
      <c r="A82" s="1">
        <f t="shared" si="4"/>
        <v>79</v>
      </c>
      <c r="B82" s="1">
        <v>79050551</v>
      </c>
      <c r="C82" s="1" t="s">
        <v>964</v>
      </c>
      <c r="D82" s="1">
        <v>600000</v>
      </c>
      <c r="E82" s="1">
        <v>540455.82999999996</v>
      </c>
      <c r="F82" s="3">
        <v>41474</v>
      </c>
      <c r="G82" s="1"/>
      <c r="H82" s="1" t="s">
        <v>598</v>
      </c>
    </row>
    <row r="83" spans="1:8" ht="34.5" customHeight="1" x14ac:dyDescent="0.2">
      <c r="A83" s="1">
        <f t="shared" si="4"/>
        <v>80</v>
      </c>
      <c r="B83" s="1">
        <v>79050552</v>
      </c>
      <c r="C83" s="1" t="s">
        <v>1694</v>
      </c>
      <c r="D83" s="1">
        <v>40000</v>
      </c>
      <c r="E83" s="1">
        <f>D83</f>
        <v>40000</v>
      </c>
      <c r="F83" s="3">
        <v>41849</v>
      </c>
      <c r="G83" s="1" t="s">
        <v>1512</v>
      </c>
      <c r="H83" s="1" t="s">
        <v>598</v>
      </c>
    </row>
    <row r="84" spans="1:8" ht="45.75" customHeight="1" x14ac:dyDescent="0.2">
      <c r="A84" s="1">
        <f t="shared" si="4"/>
        <v>81</v>
      </c>
      <c r="B84" s="1">
        <v>79050553</v>
      </c>
      <c r="C84" s="1" t="s">
        <v>1695</v>
      </c>
      <c r="D84" s="1">
        <v>40000</v>
      </c>
      <c r="E84" s="1">
        <f>D84</f>
        <v>40000</v>
      </c>
      <c r="F84" s="3">
        <v>41849</v>
      </c>
      <c r="G84" s="1" t="s">
        <v>1512</v>
      </c>
      <c r="H84" s="1" t="s">
        <v>598</v>
      </c>
    </row>
    <row r="85" spans="1:8" ht="45" customHeight="1" x14ac:dyDescent="0.2">
      <c r="A85" s="1">
        <f t="shared" si="4"/>
        <v>82</v>
      </c>
      <c r="B85" s="1">
        <v>79050554</v>
      </c>
      <c r="C85" s="1" t="s">
        <v>540</v>
      </c>
      <c r="D85" s="1">
        <v>115000</v>
      </c>
      <c r="E85" s="1">
        <f>D85</f>
        <v>115000</v>
      </c>
      <c r="F85" s="3">
        <v>41849</v>
      </c>
      <c r="G85" s="1" t="s">
        <v>1512</v>
      </c>
      <c r="H85" s="1" t="s">
        <v>598</v>
      </c>
    </row>
    <row r="86" spans="1:8" ht="44.25" customHeight="1" x14ac:dyDescent="0.2">
      <c r="A86" s="1">
        <f t="shared" si="4"/>
        <v>83</v>
      </c>
      <c r="B86" s="1">
        <v>79050555</v>
      </c>
      <c r="C86" s="1" t="s">
        <v>541</v>
      </c>
      <c r="D86" s="1">
        <v>48200</v>
      </c>
      <c r="E86" s="1">
        <f>D86</f>
        <v>48200</v>
      </c>
      <c r="F86" s="3">
        <v>41849</v>
      </c>
      <c r="G86" s="1" t="s">
        <v>1512</v>
      </c>
      <c r="H86" s="1" t="s">
        <v>598</v>
      </c>
    </row>
    <row r="87" spans="1:8" ht="22.5" x14ac:dyDescent="0.2">
      <c r="A87" s="1">
        <f t="shared" si="4"/>
        <v>84</v>
      </c>
      <c r="B87" s="1">
        <v>79050282</v>
      </c>
      <c r="C87" s="1" t="s">
        <v>863</v>
      </c>
      <c r="D87" s="1">
        <v>41600</v>
      </c>
      <c r="E87" s="1">
        <v>36053.160000000003</v>
      </c>
      <c r="F87" s="3">
        <v>41730</v>
      </c>
      <c r="G87" s="1"/>
      <c r="H87" s="1" t="s">
        <v>598</v>
      </c>
    </row>
    <row r="88" spans="1:8" ht="45" customHeight="1" x14ac:dyDescent="0.2">
      <c r="A88" s="1">
        <f t="shared" si="4"/>
        <v>85</v>
      </c>
      <c r="B88" s="1">
        <v>79050287</v>
      </c>
      <c r="C88" s="1" t="s">
        <v>1511</v>
      </c>
      <c r="D88" s="1">
        <v>72000</v>
      </c>
      <c r="E88" s="1">
        <v>72000</v>
      </c>
      <c r="F88" s="3">
        <v>41849</v>
      </c>
      <c r="G88" s="1" t="s">
        <v>1512</v>
      </c>
      <c r="H88" s="1" t="s">
        <v>598</v>
      </c>
    </row>
    <row r="89" spans="1:8" ht="22.5" customHeight="1" x14ac:dyDescent="0.2">
      <c r="A89" s="1">
        <f t="shared" si="4"/>
        <v>86</v>
      </c>
      <c r="B89" s="1">
        <v>79050293</v>
      </c>
      <c r="C89" s="1" t="s">
        <v>1783</v>
      </c>
      <c r="D89" s="1">
        <v>174800</v>
      </c>
      <c r="E89" s="1">
        <f>D89</f>
        <v>174800</v>
      </c>
      <c r="F89" s="3">
        <v>39677</v>
      </c>
      <c r="G89" s="1"/>
      <c r="H89" s="1" t="s">
        <v>598</v>
      </c>
    </row>
    <row r="90" spans="1:8" ht="22.5" x14ac:dyDescent="0.2">
      <c r="A90" s="1">
        <f t="shared" si="4"/>
        <v>87</v>
      </c>
      <c r="B90" s="1">
        <v>79050298</v>
      </c>
      <c r="C90" s="1" t="s">
        <v>1075</v>
      </c>
      <c r="D90" s="1">
        <v>50700</v>
      </c>
      <c r="E90" s="1">
        <v>50700</v>
      </c>
      <c r="F90" s="3">
        <v>39668</v>
      </c>
      <c r="G90" s="1"/>
      <c r="H90" s="1" t="s">
        <v>598</v>
      </c>
    </row>
    <row r="91" spans="1:8" ht="47.25" customHeight="1" x14ac:dyDescent="0.2">
      <c r="A91" s="1">
        <f t="shared" si="4"/>
        <v>88</v>
      </c>
      <c r="B91" s="1">
        <v>79050299</v>
      </c>
      <c r="C91" s="1" t="s">
        <v>1514</v>
      </c>
      <c r="D91" s="1">
        <v>87220</v>
      </c>
      <c r="E91" s="1">
        <f>D91</f>
        <v>87220</v>
      </c>
      <c r="F91" s="3">
        <v>41950</v>
      </c>
      <c r="G91" s="1" t="s">
        <v>1655</v>
      </c>
      <c r="H91" s="1" t="s">
        <v>598</v>
      </c>
    </row>
    <row r="92" spans="1:8" ht="242.25" customHeight="1" x14ac:dyDescent="0.2">
      <c r="A92" s="1">
        <f t="shared" si="4"/>
        <v>89</v>
      </c>
      <c r="B92" s="1">
        <v>79050304</v>
      </c>
      <c r="C92" s="1" t="s">
        <v>1764</v>
      </c>
      <c r="D92" s="1">
        <v>95162.69</v>
      </c>
      <c r="E92" s="1">
        <v>95162.69</v>
      </c>
      <c r="F92" s="3">
        <v>41849</v>
      </c>
      <c r="G92" s="1" t="s">
        <v>1512</v>
      </c>
      <c r="H92" s="1" t="s">
        <v>598</v>
      </c>
    </row>
    <row r="93" spans="1:8" ht="22.5" x14ac:dyDescent="0.2">
      <c r="A93" s="1">
        <f t="shared" si="4"/>
        <v>90</v>
      </c>
      <c r="B93" s="1">
        <v>79050286</v>
      </c>
      <c r="C93" s="1" t="s">
        <v>1076</v>
      </c>
      <c r="D93" s="1">
        <v>146700</v>
      </c>
      <c r="E93" s="1">
        <v>122250</v>
      </c>
      <c r="F93" s="3">
        <v>42298</v>
      </c>
      <c r="G93" s="1"/>
      <c r="H93" s="1" t="s">
        <v>598</v>
      </c>
    </row>
    <row r="94" spans="1:8" ht="22.5" x14ac:dyDescent="0.2">
      <c r="A94" s="1">
        <f t="shared" si="4"/>
        <v>91</v>
      </c>
      <c r="B94" s="1">
        <v>79050824</v>
      </c>
      <c r="C94" s="1" t="s">
        <v>809</v>
      </c>
      <c r="D94" s="1">
        <v>99475</v>
      </c>
      <c r="E94" s="1">
        <v>28421.52</v>
      </c>
      <c r="F94" s="3">
        <v>43089</v>
      </c>
      <c r="G94" s="1"/>
      <c r="H94" s="1" t="s">
        <v>598</v>
      </c>
    </row>
    <row r="95" spans="1:8" ht="32.25" x14ac:dyDescent="0.2">
      <c r="A95" s="1">
        <f t="shared" si="4"/>
        <v>92</v>
      </c>
      <c r="B95" s="1">
        <f>B79+1</f>
        <v>79050394</v>
      </c>
      <c r="C95" s="1" t="s">
        <v>1714</v>
      </c>
      <c r="D95" s="1">
        <v>965000</v>
      </c>
      <c r="E95" s="1">
        <v>965000</v>
      </c>
      <c r="F95" s="3">
        <v>39665</v>
      </c>
      <c r="G95" s="1" t="s">
        <v>887</v>
      </c>
      <c r="H95" s="62" t="s">
        <v>401</v>
      </c>
    </row>
    <row r="96" spans="1:8" ht="22.5" x14ac:dyDescent="0.2">
      <c r="A96" s="1">
        <f t="shared" si="4"/>
        <v>93</v>
      </c>
      <c r="B96" s="1">
        <f>B95+1</f>
        <v>79050395</v>
      </c>
      <c r="C96" s="1" t="s">
        <v>888</v>
      </c>
      <c r="D96" s="1">
        <v>41715.56</v>
      </c>
      <c r="E96" s="1">
        <v>41715.56</v>
      </c>
      <c r="F96" s="3">
        <v>39939</v>
      </c>
      <c r="G96" s="1" t="s">
        <v>889</v>
      </c>
      <c r="H96" s="1" t="s">
        <v>401</v>
      </c>
    </row>
    <row r="97" spans="1:8" ht="22.5" x14ac:dyDescent="0.2">
      <c r="A97" s="1">
        <f t="shared" si="4"/>
        <v>94</v>
      </c>
      <c r="B97" s="1">
        <f>B96+1</f>
        <v>79050396</v>
      </c>
      <c r="C97" s="1" t="s">
        <v>1072</v>
      </c>
      <c r="D97" s="1">
        <v>81476.98</v>
      </c>
      <c r="E97" s="2">
        <f>D97</f>
        <v>81476.98</v>
      </c>
      <c r="F97" s="3">
        <v>40172</v>
      </c>
      <c r="G97" s="1" t="s">
        <v>890</v>
      </c>
      <c r="H97" s="1" t="s">
        <v>401</v>
      </c>
    </row>
    <row r="98" spans="1:8" ht="22.5" x14ac:dyDescent="0.2">
      <c r="A98" s="1">
        <f t="shared" si="4"/>
        <v>95</v>
      </c>
      <c r="B98" s="1">
        <f>B97+1</f>
        <v>79050397</v>
      </c>
      <c r="C98" s="1" t="s">
        <v>1073</v>
      </c>
      <c r="D98" s="1">
        <v>540754.43999999994</v>
      </c>
      <c r="E98" s="2">
        <f>D98</f>
        <v>540754.43999999994</v>
      </c>
      <c r="F98" s="3">
        <v>40172</v>
      </c>
      <c r="G98" s="1" t="s">
        <v>890</v>
      </c>
      <c r="H98" s="1" t="s">
        <v>401</v>
      </c>
    </row>
    <row r="99" spans="1:8" ht="45" x14ac:dyDescent="0.2">
      <c r="A99" s="1">
        <f t="shared" si="4"/>
        <v>96</v>
      </c>
      <c r="B99" s="1">
        <f>[2]Лист1!B5+1</f>
        <v>79050399</v>
      </c>
      <c r="C99" s="1" t="s">
        <v>281</v>
      </c>
      <c r="D99" s="1">
        <v>155000</v>
      </c>
      <c r="E99" s="1">
        <f>D99</f>
        <v>155000</v>
      </c>
      <c r="F99" s="3">
        <v>39525</v>
      </c>
      <c r="G99" s="1" t="s">
        <v>891</v>
      </c>
      <c r="H99" s="1" t="s">
        <v>401</v>
      </c>
    </row>
    <row r="100" spans="1:8" ht="33.75" x14ac:dyDescent="0.2">
      <c r="A100" s="1">
        <f t="shared" si="4"/>
        <v>97</v>
      </c>
      <c r="B100" s="1">
        <f>B99+1</f>
        <v>79050400</v>
      </c>
      <c r="C100" s="1" t="s">
        <v>892</v>
      </c>
      <c r="D100" s="1">
        <v>423261</v>
      </c>
      <c r="E100" s="1">
        <f>D100</f>
        <v>423261</v>
      </c>
      <c r="F100" s="3">
        <v>39393</v>
      </c>
      <c r="G100" s="1" t="s">
        <v>893</v>
      </c>
      <c r="H100" s="1" t="s">
        <v>401</v>
      </c>
    </row>
    <row r="101" spans="1:8" ht="22.5" x14ac:dyDescent="0.2">
      <c r="A101" s="1">
        <f t="shared" si="4"/>
        <v>98</v>
      </c>
      <c r="B101" s="1">
        <f>B100+1</f>
        <v>79050401</v>
      </c>
      <c r="C101" s="1" t="s">
        <v>1572</v>
      </c>
      <c r="D101" s="1">
        <v>60000</v>
      </c>
      <c r="E101" s="1">
        <v>60000</v>
      </c>
      <c r="F101" s="3">
        <v>39939</v>
      </c>
      <c r="G101" s="1" t="s">
        <v>1573</v>
      </c>
      <c r="H101" s="1" t="s">
        <v>401</v>
      </c>
    </row>
    <row r="102" spans="1:8" ht="22.5" x14ac:dyDescent="0.2">
      <c r="A102" s="1">
        <f t="shared" si="4"/>
        <v>99</v>
      </c>
      <c r="B102" s="1">
        <f>B101+1</f>
        <v>79050402</v>
      </c>
      <c r="C102" s="1" t="s">
        <v>1890</v>
      </c>
      <c r="D102" s="1">
        <v>52405.17</v>
      </c>
      <c r="E102" s="1">
        <f>D102</f>
        <v>52405.17</v>
      </c>
      <c r="F102" s="3">
        <v>39939</v>
      </c>
      <c r="G102" s="1" t="s">
        <v>1573</v>
      </c>
      <c r="H102" s="1" t="s">
        <v>401</v>
      </c>
    </row>
    <row r="103" spans="1:8" ht="22.5" x14ac:dyDescent="0.2">
      <c r="A103" s="1">
        <f t="shared" si="4"/>
        <v>100</v>
      </c>
      <c r="B103" s="1">
        <f>B102+1</f>
        <v>79050403</v>
      </c>
      <c r="C103" s="1" t="s">
        <v>1784</v>
      </c>
      <c r="D103" s="1">
        <v>65000</v>
      </c>
      <c r="E103" s="1">
        <v>65000</v>
      </c>
      <c r="F103" s="3">
        <v>41155</v>
      </c>
      <c r="G103" s="1"/>
      <c r="H103" s="1" t="s">
        <v>401</v>
      </c>
    </row>
    <row r="104" spans="1:8" ht="22.5" x14ac:dyDescent="0.2">
      <c r="A104" s="1">
        <f t="shared" si="4"/>
        <v>101</v>
      </c>
      <c r="B104" s="1">
        <f>B103+1</f>
        <v>79050404</v>
      </c>
      <c r="C104" s="1" t="s">
        <v>402</v>
      </c>
      <c r="D104" s="1">
        <v>82810</v>
      </c>
      <c r="E104" s="1">
        <f>D104</f>
        <v>82810</v>
      </c>
      <c r="F104" s="3">
        <v>38718</v>
      </c>
      <c r="G104" s="1"/>
      <c r="H104" s="1" t="s">
        <v>401</v>
      </c>
    </row>
    <row r="105" spans="1:8" ht="22.5" x14ac:dyDescent="0.2">
      <c r="A105" s="1">
        <f t="shared" si="4"/>
        <v>102</v>
      </c>
      <c r="B105" s="1">
        <v>79050406</v>
      </c>
      <c r="C105" s="1" t="s">
        <v>403</v>
      </c>
      <c r="D105" s="1">
        <v>90531</v>
      </c>
      <c r="E105" s="1">
        <v>66389.84</v>
      </c>
      <c r="F105" s="3">
        <v>41129</v>
      </c>
      <c r="G105" s="1"/>
      <c r="H105" s="1" t="s">
        <v>401</v>
      </c>
    </row>
    <row r="106" spans="1:8" ht="22.5" x14ac:dyDescent="0.2">
      <c r="A106" s="1">
        <f t="shared" si="4"/>
        <v>103</v>
      </c>
      <c r="B106" s="1">
        <f>B105+1</f>
        <v>79050407</v>
      </c>
      <c r="C106" s="1" t="s">
        <v>404</v>
      </c>
      <c r="D106" s="1">
        <v>43000</v>
      </c>
      <c r="E106" s="1">
        <f t="shared" ref="E106:E111" si="6">D106</f>
        <v>43000</v>
      </c>
      <c r="F106" s="3">
        <v>41129</v>
      </c>
      <c r="G106" s="1"/>
      <c r="H106" s="1" t="s">
        <v>401</v>
      </c>
    </row>
    <row r="107" spans="1:8" ht="22.5" x14ac:dyDescent="0.2">
      <c r="A107" s="1">
        <f t="shared" si="4"/>
        <v>104</v>
      </c>
      <c r="B107" s="1">
        <f>B106+1</f>
        <v>79050408</v>
      </c>
      <c r="C107" s="1" t="s">
        <v>405</v>
      </c>
      <c r="D107" s="1">
        <v>43596</v>
      </c>
      <c r="E107" s="1">
        <f t="shared" si="6"/>
        <v>43596</v>
      </c>
      <c r="F107" s="3">
        <v>41129</v>
      </c>
      <c r="G107" s="1"/>
      <c r="H107" s="1" t="s">
        <v>401</v>
      </c>
    </row>
    <row r="108" spans="1:8" ht="22.5" x14ac:dyDescent="0.2">
      <c r="A108" s="1">
        <f t="shared" si="4"/>
        <v>105</v>
      </c>
      <c r="B108" s="1">
        <f>B107+1</f>
        <v>79050409</v>
      </c>
      <c r="C108" s="1" t="s">
        <v>406</v>
      </c>
      <c r="D108" s="1">
        <v>129330</v>
      </c>
      <c r="E108" s="1">
        <f t="shared" si="6"/>
        <v>129330</v>
      </c>
      <c r="F108" s="3">
        <v>41129</v>
      </c>
      <c r="G108" s="1"/>
      <c r="H108" s="1" t="s">
        <v>401</v>
      </c>
    </row>
    <row r="109" spans="1:8" ht="22.5" x14ac:dyDescent="0.2">
      <c r="A109" s="1">
        <f t="shared" si="4"/>
        <v>106</v>
      </c>
      <c r="B109" s="1">
        <f>[1]движимое!B12+1</f>
        <v>79050411</v>
      </c>
      <c r="C109" s="1" t="s">
        <v>407</v>
      </c>
      <c r="D109" s="1">
        <v>41864.410000000003</v>
      </c>
      <c r="E109" s="1">
        <f t="shared" si="6"/>
        <v>41864.410000000003</v>
      </c>
      <c r="F109" s="3">
        <v>41051</v>
      </c>
      <c r="G109" s="1"/>
      <c r="H109" s="1" t="s">
        <v>401</v>
      </c>
    </row>
    <row r="110" spans="1:8" ht="22.5" x14ac:dyDescent="0.2">
      <c r="A110" s="1">
        <f t="shared" si="4"/>
        <v>107</v>
      </c>
      <c r="B110" s="1">
        <f>B109+1</f>
        <v>79050412</v>
      </c>
      <c r="C110" s="1" t="s">
        <v>408</v>
      </c>
      <c r="D110" s="1">
        <v>222652</v>
      </c>
      <c r="E110" s="1">
        <f t="shared" si="6"/>
        <v>222652</v>
      </c>
      <c r="F110" s="3">
        <v>40269</v>
      </c>
      <c r="G110" s="1" t="s">
        <v>886</v>
      </c>
      <c r="H110" s="1" t="s">
        <v>401</v>
      </c>
    </row>
    <row r="111" spans="1:8" ht="22.5" x14ac:dyDescent="0.2">
      <c r="A111" s="1">
        <f t="shared" si="4"/>
        <v>108</v>
      </c>
      <c r="B111" s="1">
        <f>B110+1</f>
        <v>79050413</v>
      </c>
      <c r="C111" s="1" t="s">
        <v>409</v>
      </c>
      <c r="D111" s="1">
        <v>60383</v>
      </c>
      <c r="E111" s="2">
        <f t="shared" si="6"/>
        <v>60383</v>
      </c>
      <c r="F111" s="3">
        <v>41129</v>
      </c>
      <c r="G111" s="1"/>
      <c r="H111" s="1" t="s">
        <v>401</v>
      </c>
    </row>
    <row r="112" spans="1:8" ht="22.5" x14ac:dyDescent="0.2">
      <c r="A112" s="1">
        <f t="shared" si="4"/>
        <v>109</v>
      </c>
      <c r="B112" s="1">
        <f>B111+1</f>
        <v>79050414</v>
      </c>
      <c r="C112" s="1" t="s">
        <v>187</v>
      </c>
      <c r="D112" s="1">
        <v>148439</v>
      </c>
      <c r="E112" s="1">
        <v>148439</v>
      </c>
      <c r="F112" s="3">
        <v>40269</v>
      </c>
      <c r="G112" s="1" t="s">
        <v>886</v>
      </c>
      <c r="H112" s="1" t="s">
        <v>401</v>
      </c>
    </row>
    <row r="113" spans="1:8" ht="22.5" x14ac:dyDescent="0.2">
      <c r="A113" s="1">
        <f t="shared" si="4"/>
        <v>110</v>
      </c>
      <c r="B113" s="1">
        <v>79050557</v>
      </c>
      <c r="C113" s="1" t="s">
        <v>1785</v>
      </c>
      <c r="D113" s="1">
        <v>102894.74</v>
      </c>
      <c r="E113" s="1">
        <f>D113</f>
        <v>102894.74</v>
      </c>
      <c r="F113" s="3">
        <v>41548</v>
      </c>
      <c r="G113" s="1"/>
      <c r="H113" s="1" t="s">
        <v>401</v>
      </c>
    </row>
    <row r="114" spans="1:8" ht="22.5" x14ac:dyDescent="0.2">
      <c r="A114" s="1">
        <f t="shared" si="4"/>
        <v>111</v>
      </c>
      <c r="B114" s="1">
        <v>79050558</v>
      </c>
      <c r="C114" s="1" t="s">
        <v>1181</v>
      </c>
      <c r="D114" s="1">
        <v>42700</v>
      </c>
      <c r="E114" s="1">
        <f>D114</f>
        <v>42700</v>
      </c>
      <c r="F114" s="3">
        <v>41548</v>
      </c>
      <c r="G114" s="1"/>
      <c r="H114" s="1" t="s">
        <v>401</v>
      </c>
    </row>
    <row r="115" spans="1:8" ht="22.5" x14ac:dyDescent="0.2">
      <c r="A115" s="1">
        <f t="shared" si="4"/>
        <v>112</v>
      </c>
      <c r="B115" s="1">
        <v>79050559</v>
      </c>
      <c r="C115" s="1" t="s">
        <v>1182</v>
      </c>
      <c r="D115" s="1">
        <v>79900</v>
      </c>
      <c r="E115" s="1">
        <f>D115</f>
        <v>79900</v>
      </c>
      <c r="F115" s="3">
        <v>41548</v>
      </c>
      <c r="G115" s="1"/>
      <c r="H115" s="1" t="s">
        <v>401</v>
      </c>
    </row>
    <row r="116" spans="1:8" ht="22.5" x14ac:dyDescent="0.2">
      <c r="A116" s="1">
        <f t="shared" si="4"/>
        <v>113</v>
      </c>
      <c r="B116" s="1">
        <v>79050560</v>
      </c>
      <c r="C116" s="1" t="s">
        <v>1183</v>
      </c>
      <c r="D116" s="1">
        <v>57270</v>
      </c>
      <c r="E116" s="1">
        <f>D116</f>
        <v>57270</v>
      </c>
      <c r="F116" s="3">
        <v>41529</v>
      </c>
      <c r="G116" s="1"/>
      <c r="H116" s="1" t="s">
        <v>401</v>
      </c>
    </row>
    <row r="117" spans="1:8" ht="22.5" x14ac:dyDescent="0.2">
      <c r="A117" s="1">
        <f t="shared" si="4"/>
        <v>114</v>
      </c>
      <c r="B117" s="1">
        <v>79050315</v>
      </c>
      <c r="C117" s="1" t="s">
        <v>419</v>
      </c>
      <c r="D117" s="1">
        <f>2*43610</f>
        <v>87220</v>
      </c>
      <c r="E117" s="1">
        <f>D117</f>
        <v>87220</v>
      </c>
      <c r="F117" s="3">
        <v>41950</v>
      </c>
      <c r="G117" s="1" t="s">
        <v>417</v>
      </c>
      <c r="H117" s="1" t="s">
        <v>401</v>
      </c>
    </row>
    <row r="118" spans="1:8" ht="22.5" x14ac:dyDescent="0.2">
      <c r="A118" s="1">
        <f t="shared" si="4"/>
        <v>115</v>
      </c>
      <c r="B118" s="1">
        <v>79050318</v>
      </c>
      <c r="C118" s="1" t="s">
        <v>418</v>
      </c>
      <c r="D118" s="1">
        <v>47668</v>
      </c>
      <c r="E118" s="1">
        <v>38134.559999999998</v>
      </c>
      <c r="F118" s="3">
        <v>41950</v>
      </c>
      <c r="G118" s="1" t="s">
        <v>417</v>
      </c>
      <c r="H118" s="1" t="s">
        <v>401</v>
      </c>
    </row>
    <row r="119" spans="1:8" ht="22.5" x14ac:dyDescent="0.2">
      <c r="A119" s="1">
        <f t="shared" si="4"/>
        <v>116</v>
      </c>
      <c r="B119" s="1">
        <v>79050322</v>
      </c>
      <c r="C119" s="1" t="s">
        <v>420</v>
      </c>
      <c r="D119" s="1">
        <v>88500</v>
      </c>
      <c r="E119" s="1">
        <v>51625</v>
      </c>
      <c r="F119" s="3">
        <v>41698</v>
      </c>
      <c r="G119" s="1"/>
      <c r="H119" s="1" t="s">
        <v>401</v>
      </c>
    </row>
    <row r="120" spans="1:8" ht="22.5" x14ac:dyDescent="0.2">
      <c r="A120" s="1">
        <f t="shared" si="4"/>
        <v>117</v>
      </c>
      <c r="B120" s="1">
        <v>79050326</v>
      </c>
      <c r="C120" s="1" t="s">
        <v>421</v>
      </c>
      <c r="D120" s="1">
        <v>150470</v>
      </c>
      <c r="E120" s="102">
        <v>150470</v>
      </c>
      <c r="F120" s="3">
        <v>41971</v>
      </c>
      <c r="G120" s="1"/>
      <c r="H120" s="1" t="s">
        <v>401</v>
      </c>
    </row>
    <row r="121" spans="1:8" ht="22.5" x14ac:dyDescent="0.2">
      <c r="A121" s="1">
        <f t="shared" si="4"/>
        <v>118</v>
      </c>
      <c r="B121" s="1">
        <v>79050387</v>
      </c>
      <c r="C121" s="1" t="s">
        <v>1071</v>
      </c>
      <c r="D121" s="1">
        <v>170149.95</v>
      </c>
      <c r="E121" s="102">
        <f>D121</f>
        <v>170149.95</v>
      </c>
      <c r="F121" s="3">
        <v>42003</v>
      </c>
      <c r="G121" s="1"/>
      <c r="H121" s="1" t="s">
        <v>401</v>
      </c>
    </row>
    <row r="122" spans="1:8" ht="22.5" x14ac:dyDescent="0.2">
      <c r="A122" s="1">
        <f t="shared" si="4"/>
        <v>119</v>
      </c>
      <c r="B122" s="1">
        <v>79050556</v>
      </c>
      <c r="C122" s="1" t="s">
        <v>1074</v>
      </c>
      <c r="D122" s="1">
        <v>46950</v>
      </c>
      <c r="E122" s="102">
        <v>46950</v>
      </c>
      <c r="F122" s="3">
        <v>41950</v>
      </c>
      <c r="G122" s="1"/>
      <c r="H122" s="1" t="s">
        <v>401</v>
      </c>
    </row>
    <row r="123" spans="1:8" ht="33.75" x14ac:dyDescent="0.2">
      <c r="A123" s="1">
        <f t="shared" si="4"/>
        <v>120</v>
      </c>
      <c r="B123" s="1">
        <v>79050061</v>
      </c>
      <c r="C123" s="1" t="s">
        <v>201</v>
      </c>
      <c r="D123" s="1">
        <v>2084300</v>
      </c>
      <c r="E123" s="102">
        <v>312644.96999999997</v>
      </c>
      <c r="F123" s="3">
        <v>43528</v>
      </c>
      <c r="G123" s="1" t="s">
        <v>1889</v>
      </c>
      <c r="H123" s="1" t="s">
        <v>401</v>
      </c>
    </row>
    <row r="124" spans="1:8" ht="22.5" x14ac:dyDescent="0.2">
      <c r="A124" s="1">
        <f t="shared" si="4"/>
        <v>121</v>
      </c>
      <c r="B124" s="1">
        <v>79050036</v>
      </c>
      <c r="C124" s="1" t="s">
        <v>1891</v>
      </c>
      <c r="D124" s="1">
        <v>45917.45</v>
      </c>
      <c r="E124" s="102">
        <v>0</v>
      </c>
      <c r="F124" s="3">
        <v>43496</v>
      </c>
      <c r="G124" s="1"/>
      <c r="H124" s="1" t="s">
        <v>401</v>
      </c>
    </row>
    <row r="125" spans="1:8" ht="22.5" x14ac:dyDescent="0.2">
      <c r="A125" s="1">
        <f t="shared" si="4"/>
        <v>122</v>
      </c>
      <c r="B125" s="1">
        <v>79050037</v>
      </c>
      <c r="C125" s="1" t="s">
        <v>1892</v>
      </c>
      <c r="D125" s="1">
        <v>648374.42000000004</v>
      </c>
      <c r="E125" s="102">
        <f>D125</f>
        <v>648374.42000000004</v>
      </c>
      <c r="F125" s="3">
        <v>41950</v>
      </c>
      <c r="G125" s="1"/>
      <c r="H125" s="1" t="s">
        <v>401</v>
      </c>
    </row>
    <row r="126" spans="1:8" ht="22.5" x14ac:dyDescent="0.2">
      <c r="A126" s="1">
        <f t="shared" si="4"/>
        <v>123</v>
      </c>
      <c r="B126" s="1">
        <f>B207+1</f>
        <v>79050418</v>
      </c>
      <c r="C126" s="1" t="s">
        <v>1641</v>
      </c>
      <c r="D126" s="1">
        <v>43432</v>
      </c>
      <c r="E126" s="1">
        <f>D126</f>
        <v>43432</v>
      </c>
      <c r="F126" s="1"/>
      <c r="G126" s="1"/>
      <c r="H126" s="62" t="s">
        <v>1081</v>
      </c>
    </row>
    <row r="127" spans="1:8" ht="22.5" x14ac:dyDescent="0.2">
      <c r="A127" s="1">
        <f t="shared" si="4"/>
        <v>124</v>
      </c>
      <c r="B127" s="1">
        <v>79050421</v>
      </c>
      <c r="C127" s="1" t="s">
        <v>1643</v>
      </c>
      <c r="D127" s="1">
        <v>40047.599999999999</v>
      </c>
      <c r="E127" s="1">
        <f>D127</f>
        <v>40047.599999999999</v>
      </c>
      <c r="F127" s="1"/>
      <c r="G127" s="1"/>
      <c r="H127" s="1" t="s">
        <v>1081</v>
      </c>
    </row>
    <row r="128" spans="1:8" ht="22.5" x14ac:dyDescent="0.2">
      <c r="A128" s="1">
        <f t="shared" si="4"/>
        <v>125</v>
      </c>
      <c r="B128" s="1">
        <f>B127+1</f>
        <v>79050422</v>
      </c>
      <c r="C128" s="1" t="s">
        <v>1644</v>
      </c>
      <c r="D128" s="1">
        <v>130818.94</v>
      </c>
      <c r="E128" s="1">
        <f>D128</f>
        <v>130818.94</v>
      </c>
      <c r="F128" s="1"/>
      <c r="G128" s="1"/>
      <c r="H128" s="1" t="s">
        <v>1081</v>
      </c>
    </row>
    <row r="129" spans="1:8" ht="22.5" x14ac:dyDescent="0.2">
      <c r="A129" s="1">
        <f t="shared" si="4"/>
        <v>126</v>
      </c>
      <c r="B129" s="1">
        <v>79050424</v>
      </c>
      <c r="C129" s="1" t="s">
        <v>1645</v>
      </c>
      <c r="D129" s="1">
        <v>43785.1</v>
      </c>
      <c r="E129" s="1">
        <v>43785.1</v>
      </c>
      <c r="F129" s="1"/>
      <c r="G129" s="1"/>
      <c r="H129" s="1" t="s">
        <v>1081</v>
      </c>
    </row>
    <row r="130" spans="1:8" ht="22.5" x14ac:dyDescent="0.2">
      <c r="A130" s="1">
        <f t="shared" si="4"/>
        <v>127</v>
      </c>
      <c r="B130" s="1">
        <f>B129+1</f>
        <v>79050425</v>
      </c>
      <c r="C130" s="1" t="s">
        <v>1646</v>
      </c>
      <c r="D130" s="1">
        <v>44710</v>
      </c>
      <c r="E130" s="1">
        <f t="shared" ref="E130:E136" si="7">D130</f>
        <v>44710</v>
      </c>
      <c r="F130" s="1"/>
      <c r="G130" s="1"/>
      <c r="H130" s="1" t="s">
        <v>1081</v>
      </c>
    </row>
    <row r="131" spans="1:8" ht="22.5" x14ac:dyDescent="0.2">
      <c r="A131" s="1">
        <f t="shared" ref="A131:A146" si="8">A130+1</f>
        <v>128</v>
      </c>
      <c r="B131" s="1">
        <f>B130+1</f>
        <v>79050426</v>
      </c>
      <c r="C131" s="1" t="s">
        <v>1647</v>
      </c>
      <c r="D131" s="1">
        <v>42270</v>
      </c>
      <c r="E131" s="1">
        <f t="shared" si="7"/>
        <v>42270</v>
      </c>
      <c r="F131" s="1"/>
      <c r="G131" s="1"/>
      <c r="H131" s="1" t="s">
        <v>1081</v>
      </c>
    </row>
    <row r="132" spans="1:8" ht="22.5" x14ac:dyDescent="0.2">
      <c r="A132" s="1">
        <f t="shared" si="8"/>
        <v>129</v>
      </c>
      <c r="B132" s="1">
        <f>B131+1</f>
        <v>79050427</v>
      </c>
      <c r="C132" s="1" t="s">
        <v>1648</v>
      </c>
      <c r="D132" s="1">
        <v>52281</v>
      </c>
      <c r="E132" s="1">
        <f t="shared" si="7"/>
        <v>52281</v>
      </c>
      <c r="F132" s="1"/>
      <c r="G132" s="1"/>
      <c r="H132" s="1" t="s">
        <v>1081</v>
      </c>
    </row>
    <row r="133" spans="1:8" ht="22.5" x14ac:dyDescent="0.2">
      <c r="A133" s="1">
        <f t="shared" si="8"/>
        <v>130</v>
      </c>
      <c r="B133" s="1">
        <f>B132+1</f>
        <v>79050428</v>
      </c>
      <c r="C133" s="1" t="s">
        <v>604</v>
      </c>
      <c r="D133" s="1">
        <v>98881</v>
      </c>
      <c r="E133" s="1">
        <f t="shared" si="7"/>
        <v>98881</v>
      </c>
      <c r="F133" s="1"/>
      <c r="G133" s="1"/>
      <c r="H133" s="1" t="s">
        <v>1081</v>
      </c>
    </row>
    <row r="134" spans="1:8" ht="22.5" x14ac:dyDescent="0.2">
      <c r="A134" s="1">
        <f t="shared" si="8"/>
        <v>131</v>
      </c>
      <c r="B134" s="1">
        <f>[1]движимое!B1+1</f>
        <v>79050430</v>
      </c>
      <c r="C134" s="1" t="s">
        <v>605</v>
      </c>
      <c r="D134" s="1">
        <v>42738.04</v>
      </c>
      <c r="E134" s="1">
        <f t="shared" si="7"/>
        <v>42738.04</v>
      </c>
      <c r="F134" s="1"/>
      <c r="G134" s="1"/>
      <c r="H134" s="1" t="s">
        <v>1081</v>
      </c>
    </row>
    <row r="135" spans="1:8" ht="22.5" x14ac:dyDescent="0.2">
      <c r="A135" s="1">
        <f t="shared" si="8"/>
        <v>132</v>
      </c>
      <c r="B135" s="1">
        <f>B134+1</f>
        <v>79050431</v>
      </c>
      <c r="C135" s="1" t="s">
        <v>606</v>
      </c>
      <c r="D135" s="1">
        <v>76206.080000000002</v>
      </c>
      <c r="E135" s="1">
        <f t="shared" si="7"/>
        <v>76206.080000000002</v>
      </c>
      <c r="F135" s="1"/>
      <c r="G135" s="1"/>
      <c r="H135" s="1" t="s">
        <v>1081</v>
      </c>
    </row>
    <row r="136" spans="1:8" ht="22.5" x14ac:dyDescent="0.2">
      <c r="A136" s="1">
        <f t="shared" si="8"/>
        <v>133</v>
      </c>
      <c r="B136" s="1">
        <v>79050562</v>
      </c>
      <c r="C136" s="1" t="s">
        <v>751</v>
      </c>
      <c r="D136" s="1">
        <v>95855</v>
      </c>
      <c r="E136" s="1">
        <f t="shared" si="7"/>
        <v>95855</v>
      </c>
      <c r="F136" s="1"/>
      <c r="G136" s="1"/>
      <c r="H136" s="1" t="s">
        <v>1081</v>
      </c>
    </row>
    <row r="137" spans="1:8" ht="22.5" x14ac:dyDescent="0.2">
      <c r="A137" s="1">
        <f t="shared" si="8"/>
        <v>134</v>
      </c>
      <c r="B137" s="1">
        <v>79050854</v>
      </c>
      <c r="C137" s="1" t="s">
        <v>1898</v>
      </c>
      <c r="D137" s="1">
        <v>45526.1</v>
      </c>
      <c r="E137" s="1">
        <v>455126.1</v>
      </c>
      <c r="F137" s="1"/>
      <c r="G137" s="1"/>
      <c r="H137" s="1" t="s">
        <v>1081</v>
      </c>
    </row>
    <row r="138" spans="1:8" ht="22.5" x14ac:dyDescent="0.2">
      <c r="A138" s="1">
        <f t="shared" si="8"/>
        <v>135</v>
      </c>
      <c r="B138" s="1">
        <v>79050856</v>
      </c>
      <c r="C138" s="1" t="s">
        <v>1899</v>
      </c>
      <c r="D138" s="1">
        <v>115678.33</v>
      </c>
      <c r="E138" s="1">
        <v>0</v>
      </c>
      <c r="F138" s="1"/>
      <c r="G138" s="1" t="s">
        <v>1901</v>
      </c>
      <c r="H138" s="1" t="s">
        <v>1081</v>
      </c>
    </row>
    <row r="139" spans="1:8" ht="22.5" x14ac:dyDescent="0.2">
      <c r="A139" s="1">
        <f t="shared" si="8"/>
        <v>136</v>
      </c>
      <c r="B139" s="1">
        <v>79050915</v>
      </c>
      <c r="C139" s="1" t="s">
        <v>1900</v>
      </c>
      <c r="D139" s="1">
        <v>231356.67</v>
      </c>
      <c r="E139" s="1">
        <v>1285.31</v>
      </c>
      <c r="F139" s="1"/>
      <c r="G139" s="1" t="s">
        <v>1901</v>
      </c>
      <c r="H139" s="1" t="s">
        <v>1081</v>
      </c>
    </row>
    <row r="140" spans="1:8" ht="33.75" x14ac:dyDescent="0.2">
      <c r="A140" s="1">
        <f t="shared" si="8"/>
        <v>137</v>
      </c>
      <c r="B140" s="1">
        <v>79050345</v>
      </c>
      <c r="C140" s="1" t="s">
        <v>202</v>
      </c>
      <c r="D140" s="1">
        <v>8800400</v>
      </c>
      <c r="E140" s="1">
        <v>942900.03</v>
      </c>
      <c r="F140" s="3">
        <v>43528</v>
      </c>
      <c r="G140" s="6" t="s">
        <v>203</v>
      </c>
      <c r="H140" s="1" t="s">
        <v>1081</v>
      </c>
    </row>
    <row r="141" spans="1:8" ht="33.75" x14ac:dyDescent="0.2">
      <c r="A141" s="1">
        <f t="shared" si="8"/>
        <v>138</v>
      </c>
      <c r="B141" s="1">
        <v>79050835</v>
      </c>
      <c r="C141" s="1" t="s">
        <v>1366</v>
      </c>
      <c r="D141" s="1">
        <v>320229</v>
      </c>
      <c r="E141" s="1">
        <f t="shared" ref="E141:E147" si="9">D141</f>
        <v>320229</v>
      </c>
      <c r="F141" s="3">
        <v>42223</v>
      </c>
      <c r="G141" s="6" t="s">
        <v>1367</v>
      </c>
      <c r="H141" s="1" t="s">
        <v>1081</v>
      </c>
    </row>
    <row r="142" spans="1:8" ht="33.75" x14ac:dyDescent="0.2">
      <c r="A142" s="1">
        <f t="shared" si="8"/>
        <v>139</v>
      </c>
      <c r="B142" s="1">
        <v>79050839</v>
      </c>
      <c r="C142" s="1" t="s">
        <v>1368</v>
      </c>
      <c r="D142" s="1">
        <v>46500</v>
      </c>
      <c r="E142" s="1">
        <f t="shared" si="9"/>
        <v>46500</v>
      </c>
      <c r="F142" s="3">
        <v>42223</v>
      </c>
      <c r="G142" s="6" t="s">
        <v>1367</v>
      </c>
      <c r="H142" s="1" t="s">
        <v>1081</v>
      </c>
    </row>
    <row r="143" spans="1:8" ht="33.75" x14ac:dyDescent="0.2">
      <c r="A143" s="1">
        <f t="shared" si="8"/>
        <v>140</v>
      </c>
      <c r="B143" s="1">
        <v>79050836</v>
      </c>
      <c r="C143" s="1" t="s">
        <v>1583</v>
      </c>
      <c r="D143" s="1">
        <v>8561.5499999999993</v>
      </c>
      <c r="E143" s="1">
        <f t="shared" si="9"/>
        <v>8561.5499999999993</v>
      </c>
      <c r="F143" s="3">
        <v>42223</v>
      </c>
      <c r="G143" s="6" t="s">
        <v>1367</v>
      </c>
      <c r="H143" s="1" t="s">
        <v>1081</v>
      </c>
    </row>
    <row r="144" spans="1:8" ht="33.75" x14ac:dyDescent="0.2">
      <c r="A144" s="1">
        <f t="shared" si="8"/>
        <v>141</v>
      </c>
      <c r="B144" s="1">
        <v>79050837</v>
      </c>
      <c r="C144" s="1" t="s">
        <v>1584</v>
      </c>
      <c r="D144" s="1">
        <v>39813.129999999997</v>
      </c>
      <c r="E144" s="1">
        <f t="shared" si="9"/>
        <v>39813.129999999997</v>
      </c>
      <c r="F144" s="3">
        <v>42223</v>
      </c>
      <c r="G144" s="6" t="s">
        <v>1367</v>
      </c>
      <c r="H144" s="1" t="s">
        <v>1081</v>
      </c>
    </row>
    <row r="145" spans="1:8" ht="33.75" x14ac:dyDescent="0.2">
      <c r="A145" s="1">
        <f t="shared" si="8"/>
        <v>142</v>
      </c>
      <c r="B145" s="1">
        <v>79050838</v>
      </c>
      <c r="C145" s="1" t="s">
        <v>1585</v>
      </c>
      <c r="D145" s="1">
        <v>55956.78</v>
      </c>
      <c r="E145" s="1">
        <f t="shared" si="9"/>
        <v>55956.78</v>
      </c>
      <c r="F145" s="3">
        <v>42223</v>
      </c>
      <c r="G145" s="6" t="s">
        <v>1367</v>
      </c>
      <c r="H145" s="1" t="s">
        <v>1081</v>
      </c>
    </row>
    <row r="146" spans="1:8" ht="33.75" x14ac:dyDescent="0.2">
      <c r="A146" s="1">
        <f t="shared" si="8"/>
        <v>143</v>
      </c>
      <c r="B146" s="1">
        <v>79050842</v>
      </c>
      <c r="C146" s="1" t="s">
        <v>1586</v>
      </c>
      <c r="D146" s="1">
        <v>350323.12</v>
      </c>
      <c r="E146" s="1">
        <f t="shared" si="9"/>
        <v>350323.12</v>
      </c>
      <c r="F146" s="3">
        <v>42223</v>
      </c>
      <c r="G146" s="6" t="s">
        <v>1367</v>
      </c>
      <c r="H146" s="1" t="s">
        <v>1081</v>
      </c>
    </row>
    <row r="147" spans="1:8" ht="36" customHeight="1" x14ac:dyDescent="0.2">
      <c r="A147" s="1">
        <f t="shared" ref="A147:A172" si="10">A146+1</f>
        <v>144</v>
      </c>
      <c r="B147" s="1">
        <v>79050844</v>
      </c>
      <c r="C147" s="1" t="s">
        <v>1468</v>
      </c>
      <c r="D147" s="1">
        <v>31563.22</v>
      </c>
      <c r="E147" s="1">
        <f t="shared" si="9"/>
        <v>31563.22</v>
      </c>
      <c r="F147" s="3">
        <v>42223</v>
      </c>
      <c r="G147" s="6" t="s">
        <v>1367</v>
      </c>
      <c r="H147" s="1" t="s">
        <v>1081</v>
      </c>
    </row>
    <row r="148" spans="1:8" ht="32.25" x14ac:dyDescent="0.2">
      <c r="A148" s="1">
        <f>A140+1</f>
        <v>138</v>
      </c>
      <c r="B148" s="1">
        <f>[2]Лист1!B10+1</f>
        <v>79050435</v>
      </c>
      <c r="C148" s="1" t="s">
        <v>1241</v>
      </c>
      <c r="D148" s="1">
        <v>66575</v>
      </c>
      <c r="E148" s="1">
        <v>65754.3</v>
      </c>
      <c r="F148" s="3">
        <v>40576</v>
      </c>
      <c r="G148" s="1" t="s">
        <v>209</v>
      </c>
      <c r="H148" s="62" t="s">
        <v>1772</v>
      </c>
    </row>
    <row r="149" spans="1:8" ht="33.75" x14ac:dyDescent="0.2">
      <c r="A149" s="1">
        <f t="shared" si="10"/>
        <v>139</v>
      </c>
      <c r="B149" s="1">
        <f>B148+1</f>
        <v>79050436</v>
      </c>
      <c r="C149" s="1" t="s">
        <v>1242</v>
      </c>
      <c r="D149" s="1">
        <v>65179</v>
      </c>
      <c r="E149" s="1">
        <v>65179</v>
      </c>
      <c r="F149" s="3">
        <v>40576</v>
      </c>
      <c r="G149" s="1" t="s">
        <v>209</v>
      </c>
      <c r="H149" s="1" t="s">
        <v>1772</v>
      </c>
    </row>
    <row r="150" spans="1:8" ht="33.75" x14ac:dyDescent="0.2">
      <c r="A150" s="1">
        <f t="shared" si="10"/>
        <v>140</v>
      </c>
      <c r="B150" s="1">
        <f>B149+1</f>
        <v>79050437</v>
      </c>
      <c r="C150" s="1" t="s">
        <v>1243</v>
      </c>
      <c r="D150" s="1">
        <v>122000</v>
      </c>
      <c r="E150" s="1">
        <f>D150</f>
        <v>122000</v>
      </c>
      <c r="F150" s="3">
        <v>40576</v>
      </c>
      <c r="G150" s="1" t="s">
        <v>209</v>
      </c>
      <c r="H150" s="1" t="s">
        <v>1772</v>
      </c>
    </row>
    <row r="151" spans="1:8" ht="33.75" x14ac:dyDescent="0.2">
      <c r="A151" s="1">
        <f t="shared" si="10"/>
        <v>141</v>
      </c>
      <c r="B151" s="1">
        <v>79050441</v>
      </c>
      <c r="C151" s="1" t="s">
        <v>1327</v>
      </c>
      <c r="D151" s="1">
        <v>56971</v>
      </c>
      <c r="E151" s="1">
        <f>D151</f>
        <v>56971</v>
      </c>
      <c r="F151" s="3">
        <v>40576</v>
      </c>
      <c r="G151" s="1" t="s">
        <v>209</v>
      </c>
      <c r="H151" s="1" t="s">
        <v>1772</v>
      </c>
    </row>
    <row r="152" spans="1:8" ht="33.75" x14ac:dyDescent="0.2">
      <c r="A152" s="1">
        <f t="shared" si="10"/>
        <v>142</v>
      </c>
      <c r="B152" s="1">
        <f>B151+1</f>
        <v>79050442</v>
      </c>
      <c r="C152" s="1" t="s">
        <v>995</v>
      </c>
      <c r="D152" s="1">
        <v>135875</v>
      </c>
      <c r="E152" s="1">
        <f>D152</f>
        <v>135875</v>
      </c>
      <c r="F152" s="3">
        <v>40576</v>
      </c>
      <c r="G152" s="1" t="s">
        <v>209</v>
      </c>
      <c r="H152" s="1" t="s">
        <v>1772</v>
      </c>
    </row>
    <row r="153" spans="1:8" ht="33.75" x14ac:dyDescent="0.2">
      <c r="A153" s="1">
        <f t="shared" si="10"/>
        <v>143</v>
      </c>
      <c r="B153" s="1">
        <v>79050444</v>
      </c>
      <c r="C153" s="1" t="s">
        <v>207</v>
      </c>
      <c r="D153" s="1">
        <v>128760</v>
      </c>
      <c r="E153" s="1">
        <v>128760</v>
      </c>
      <c r="F153" s="3">
        <v>40576</v>
      </c>
      <c r="G153" s="1" t="s">
        <v>209</v>
      </c>
      <c r="H153" s="1" t="s">
        <v>1772</v>
      </c>
    </row>
    <row r="154" spans="1:8" ht="33.75" x14ac:dyDescent="0.2">
      <c r="A154" s="1">
        <f t="shared" si="10"/>
        <v>144</v>
      </c>
      <c r="B154" s="1">
        <v>79050446</v>
      </c>
      <c r="C154" s="1" t="s">
        <v>208</v>
      </c>
      <c r="D154" s="1">
        <v>55252</v>
      </c>
      <c r="E154" s="1">
        <v>55252</v>
      </c>
      <c r="F154" s="3">
        <v>40576</v>
      </c>
      <c r="G154" s="1" t="s">
        <v>209</v>
      </c>
      <c r="H154" s="1" t="s">
        <v>1772</v>
      </c>
    </row>
    <row r="155" spans="1:8" ht="33.75" x14ac:dyDescent="0.2">
      <c r="A155" s="1">
        <f t="shared" si="10"/>
        <v>145</v>
      </c>
      <c r="B155" s="1">
        <v>79050097</v>
      </c>
      <c r="C155" s="1" t="s">
        <v>1258</v>
      </c>
      <c r="D155" s="1">
        <v>43540</v>
      </c>
      <c r="E155" s="1">
        <v>43540</v>
      </c>
      <c r="F155" s="3">
        <v>41627</v>
      </c>
      <c r="G155" s="1" t="s">
        <v>415</v>
      </c>
      <c r="H155" s="1" t="s">
        <v>1772</v>
      </c>
    </row>
    <row r="156" spans="1:8" ht="33.75" x14ac:dyDescent="0.2">
      <c r="A156" s="1">
        <f t="shared" si="10"/>
        <v>146</v>
      </c>
      <c r="B156" s="1">
        <v>79050232</v>
      </c>
      <c r="C156" s="1" t="s">
        <v>414</v>
      </c>
      <c r="D156" s="1">
        <v>58000</v>
      </c>
      <c r="E156" s="1">
        <v>58000</v>
      </c>
      <c r="F156" s="3">
        <v>41932</v>
      </c>
      <c r="G156" s="1" t="s">
        <v>416</v>
      </c>
      <c r="H156" s="1" t="s">
        <v>1772</v>
      </c>
    </row>
    <row r="157" spans="1:8" ht="42.75" x14ac:dyDescent="0.2">
      <c r="A157" s="1">
        <f t="shared" si="10"/>
        <v>147</v>
      </c>
      <c r="B157" s="1">
        <v>79050448</v>
      </c>
      <c r="C157" s="1" t="s">
        <v>210</v>
      </c>
      <c r="D157" s="1">
        <v>47000</v>
      </c>
      <c r="E157" s="1">
        <f>29178.75</f>
        <v>29178.75</v>
      </c>
      <c r="F157" s="1"/>
      <c r="G157" s="1"/>
      <c r="H157" s="62" t="s">
        <v>1500</v>
      </c>
    </row>
    <row r="158" spans="1:8" ht="45" x14ac:dyDescent="0.2">
      <c r="A158" s="1">
        <f t="shared" si="10"/>
        <v>148</v>
      </c>
      <c r="B158" s="1">
        <f>B157+1</f>
        <v>79050449</v>
      </c>
      <c r="C158" s="1" t="s">
        <v>211</v>
      </c>
      <c r="D158" s="1">
        <v>64973</v>
      </c>
      <c r="E158" s="1">
        <v>46001.35</v>
      </c>
      <c r="F158" s="1"/>
      <c r="G158" s="1"/>
      <c r="H158" s="1" t="s">
        <v>1500</v>
      </c>
    </row>
    <row r="159" spans="1:8" ht="45" x14ac:dyDescent="0.2">
      <c r="A159" s="1">
        <f t="shared" si="10"/>
        <v>149</v>
      </c>
      <c r="B159" s="1">
        <f>B158+1</f>
        <v>79050450</v>
      </c>
      <c r="C159" s="1" t="s">
        <v>212</v>
      </c>
      <c r="D159" s="1">
        <v>40500</v>
      </c>
      <c r="E159" s="1">
        <v>36281.25</v>
      </c>
      <c r="F159" s="1"/>
      <c r="G159" s="1"/>
      <c r="H159" s="1" t="s">
        <v>1500</v>
      </c>
    </row>
    <row r="160" spans="1:8" ht="45" x14ac:dyDescent="0.2">
      <c r="A160" s="1">
        <f t="shared" si="10"/>
        <v>150</v>
      </c>
      <c r="B160" s="1">
        <v>79050271</v>
      </c>
      <c r="C160" s="1" t="s">
        <v>1259</v>
      </c>
      <c r="D160" s="1">
        <v>48450</v>
      </c>
      <c r="E160" s="1">
        <v>48450</v>
      </c>
      <c r="F160" s="1"/>
      <c r="G160" s="1"/>
      <c r="H160" s="1" t="s">
        <v>1500</v>
      </c>
    </row>
    <row r="161" spans="1:8" ht="45" x14ac:dyDescent="0.2">
      <c r="A161" s="1">
        <f t="shared" si="10"/>
        <v>151</v>
      </c>
      <c r="B161" s="1">
        <v>79050405</v>
      </c>
      <c r="C161" s="1" t="s">
        <v>79</v>
      </c>
      <c r="D161" s="1">
        <v>48000</v>
      </c>
      <c r="E161" s="1">
        <f>D161</f>
        <v>48000</v>
      </c>
      <c r="F161" s="1"/>
      <c r="G161" s="1" t="s">
        <v>1325</v>
      </c>
      <c r="H161" s="1" t="s">
        <v>1500</v>
      </c>
    </row>
    <row r="162" spans="1:8" ht="45" x14ac:dyDescent="0.2">
      <c r="A162" s="1">
        <f t="shared" si="10"/>
        <v>152</v>
      </c>
      <c r="B162" s="1">
        <v>79050432</v>
      </c>
      <c r="C162" s="1" t="s">
        <v>79</v>
      </c>
      <c r="D162" s="1">
        <v>48000</v>
      </c>
      <c r="E162" s="1">
        <f>D162</f>
        <v>48000</v>
      </c>
      <c r="F162" s="1"/>
      <c r="G162" s="1" t="s">
        <v>1326</v>
      </c>
      <c r="H162" s="1" t="s">
        <v>1500</v>
      </c>
    </row>
    <row r="163" spans="1:8" ht="45" x14ac:dyDescent="0.2">
      <c r="A163" s="1">
        <f t="shared" si="10"/>
        <v>153</v>
      </c>
      <c r="B163" s="1">
        <v>79050712</v>
      </c>
      <c r="C163" s="1" t="s">
        <v>1844</v>
      </c>
      <c r="D163" s="1">
        <v>494000</v>
      </c>
      <c r="E163" s="1">
        <f>5488.88</f>
        <v>5488.88</v>
      </c>
      <c r="F163" s="1"/>
      <c r="G163" s="1" t="s">
        <v>1845</v>
      </c>
      <c r="H163" s="1" t="s">
        <v>1500</v>
      </c>
    </row>
    <row r="164" spans="1:8" ht="42.75" x14ac:dyDescent="0.2">
      <c r="A164" s="1">
        <f t="shared" si="10"/>
        <v>154</v>
      </c>
      <c r="B164" s="1">
        <f>B159+1</f>
        <v>79050451</v>
      </c>
      <c r="C164" s="1" t="s">
        <v>361</v>
      </c>
      <c r="D164" s="1">
        <v>60127</v>
      </c>
      <c r="E164" s="1">
        <f>D164</f>
        <v>60127</v>
      </c>
      <c r="F164" s="1"/>
      <c r="G164" s="1"/>
      <c r="H164" s="62" t="s">
        <v>1502</v>
      </c>
    </row>
    <row r="165" spans="1:8" ht="21.75" x14ac:dyDescent="0.2">
      <c r="A165" s="1">
        <f t="shared" si="10"/>
        <v>155</v>
      </c>
      <c r="B165" s="1">
        <v>79050569</v>
      </c>
      <c r="C165" s="1" t="s">
        <v>882</v>
      </c>
      <c r="D165" s="1">
        <v>78000</v>
      </c>
      <c r="E165" s="1">
        <v>74100</v>
      </c>
      <c r="F165" s="3">
        <v>41365</v>
      </c>
      <c r="G165" s="1"/>
      <c r="H165" s="62" t="s">
        <v>1719</v>
      </c>
    </row>
    <row r="166" spans="1:8" ht="21.75" x14ac:dyDescent="0.2">
      <c r="A166" s="1">
        <f t="shared" si="10"/>
        <v>156</v>
      </c>
      <c r="B166" s="1">
        <v>79050570</v>
      </c>
      <c r="C166" s="1" t="s">
        <v>882</v>
      </c>
      <c r="D166" s="1">
        <v>70000</v>
      </c>
      <c r="E166" s="1">
        <v>29704.14</v>
      </c>
      <c r="F166" s="1"/>
      <c r="G166" s="103"/>
      <c r="H166" s="104" t="s">
        <v>1747</v>
      </c>
    </row>
    <row r="167" spans="1:8" ht="22.5" x14ac:dyDescent="0.2">
      <c r="A167" s="1">
        <f t="shared" si="10"/>
        <v>157</v>
      </c>
      <c r="B167" s="1">
        <v>79050420</v>
      </c>
      <c r="C167" s="1" t="s">
        <v>1287</v>
      </c>
      <c r="D167" s="1">
        <v>99475</v>
      </c>
      <c r="E167" s="1">
        <v>19895.04</v>
      </c>
      <c r="F167" s="3">
        <v>43089</v>
      </c>
      <c r="G167" s="103"/>
      <c r="H167" s="103" t="s">
        <v>1747</v>
      </c>
    </row>
    <row r="168" spans="1:8" ht="22.5" x14ac:dyDescent="0.2">
      <c r="A168" s="1">
        <f t="shared" si="10"/>
        <v>158</v>
      </c>
      <c r="B168" s="1">
        <v>79050369</v>
      </c>
      <c r="C168" s="1" t="s">
        <v>1254</v>
      </c>
      <c r="D168" s="1">
        <v>65000</v>
      </c>
      <c r="E168" s="1">
        <v>65000</v>
      </c>
      <c r="F168" s="3">
        <v>41789</v>
      </c>
      <c r="G168" s="1"/>
      <c r="H168" s="1" t="s">
        <v>1255</v>
      </c>
    </row>
    <row r="169" spans="1:8" ht="22.5" x14ac:dyDescent="0.2">
      <c r="A169" s="1">
        <f t="shared" si="10"/>
        <v>159</v>
      </c>
      <c r="B169" s="1">
        <v>79050433</v>
      </c>
      <c r="C169" s="1" t="s">
        <v>454</v>
      </c>
      <c r="D169" s="1">
        <v>82580</v>
      </c>
      <c r="E169" s="1">
        <v>26594.400000000001</v>
      </c>
      <c r="F169" s="3">
        <v>43089</v>
      </c>
      <c r="G169" s="1"/>
      <c r="H169" s="1" t="s">
        <v>1255</v>
      </c>
    </row>
    <row r="170" spans="1:8" ht="32.25" x14ac:dyDescent="0.2">
      <c r="A170" s="1">
        <f t="shared" si="10"/>
        <v>160</v>
      </c>
      <c r="B170" s="1">
        <f>B164+1</f>
        <v>79050452</v>
      </c>
      <c r="C170" s="1" t="s">
        <v>1657</v>
      </c>
      <c r="D170" s="1">
        <v>220800</v>
      </c>
      <c r="E170" s="1">
        <f>D170</f>
        <v>220800</v>
      </c>
      <c r="F170" s="3">
        <v>40855</v>
      </c>
      <c r="G170" s="1" t="s">
        <v>483</v>
      </c>
      <c r="H170" s="62" t="s">
        <v>754</v>
      </c>
    </row>
    <row r="171" spans="1:8" ht="33.75" x14ac:dyDescent="0.2">
      <c r="A171" s="1">
        <f t="shared" si="10"/>
        <v>161</v>
      </c>
      <c r="B171" s="1">
        <v>79050034</v>
      </c>
      <c r="C171" s="1" t="s">
        <v>1842</v>
      </c>
      <c r="D171" s="1">
        <v>115297.68</v>
      </c>
      <c r="E171" s="1">
        <f>D171</f>
        <v>115297.68</v>
      </c>
      <c r="F171" s="3">
        <v>43224</v>
      </c>
      <c r="G171" s="1" t="s">
        <v>530</v>
      </c>
      <c r="H171" s="1" t="s">
        <v>754</v>
      </c>
    </row>
    <row r="172" spans="1:8" ht="33.75" x14ac:dyDescent="0.2">
      <c r="A172" s="1">
        <f t="shared" si="10"/>
        <v>162</v>
      </c>
      <c r="B172" s="1">
        <f>B213+1</f>
        <v>79050454</v>
      </c>
      <c r="C172" s="1" t="s">
        <v>1659</v>
      </c>
      <c r="D172" s="1">
        <v>320000</v>
      </c>
      <c r="E172" s="1">
        <f>D172</f>
        <v>320000</v>
      </c>
      <c r="F172" s="3">
        <v>40179</v>
      </c>
      <c r="G172" s="1" t="s">
        <v>213</v>
      </c>
      <c r="H172" s="1" t="s">
        <v>754</v>
      </c>
    </row>
    <row r="173" spans="1:8" ht="33" customHeight="1" x14ac:dyDescent="0.2">
      <c r="A173" s="1">
        <f t="shared" ref="A173:A237" si="11">A172+1</f>
        <v>163</v>
      </c>
      <c r="B173" s="1">
        <v>79050457</v>
      </c>
      <c r="C173" s="1" t="s">
        <v>1467</v>
      </c>
      <c r="D173" s="1">
        <v>181102</v>
      </c>
      <c r="E173" s="1">
        <f>D173</f>
        <v>181102</v>
      </c>
      <c r="F173" s="3">
        <v>40179</v>
      </c>
      <c r="G173" s="1" t="s">
        <v>213</v>
      </c>
      <c r="H173" s="1" t="s">
        <v>754</v>
      </c>
    </row>
    <row r="174" spans="1:8" ht="33.75" x14ac:dyDescent="0.2">
      <c r="A174" s="1">
        <f t="shared" si="11"/>
        <v>164</v>
      </c>
      <c r="B174" s="1">
        <f>B173+1</f>
        <v>79050458</v>
      </c>
      <c r="C174" s="1" t="s">
        <v>1184</v>
      </c>
      <c r="D174" s="1">
        <v>335000</v>
      </c>
      <c r="E174" s="1">
        <f>D174</f>
        <v>335000</v>
      </c>
      <c r="F174" s="3">
        <v>40179</v>
      </c>
      <c r="G174" s="1" t="s">
        <v>213</v>
      </c>
      <c r="H174" s="1" t="s">
        <v>754</v>
      </c>
    </row>
    <row r="175" spans="1:8" ht="33.75" x14ac:dyDescent="0.2">
      <c r="A175" s="1">
        <f t="shared" si="11"/>
        <v>165</v>
      </c>
      <c r="B175" s="1">
        <f>B174+1</f>
        <v>79050459</v>
      </c>
      <c r="C175" s="1" t="s">
        <v>745</v>
      </c>
      <c r="D175" s="1">
        <v>270000</v>
      </c>
      <c r="E175" s="1">
        <v>157657.07999999999</v>
      </c>
      <c r="F175" s="3">
        <v>40490</v>
      </c>
      <c r="G175" s="1" t="s">
        <v>214</v>
      </c>
      <c r="H175" s="1" t="s">
        <v>754</v>
      </c>
    </row>
    <row r="176" spans="1:8" ht="67.5" x14ac:dyDescent="0.2">
      <c r="A176" s="1">
        <f t="shared" si="11"/>
        <v>166</v>
      </c>
      <c r="B176" s="1">
        <v>79050848</v>
      </c>
      <c r="C176" s="1" t="s">
        <v>584</v>
      </c>
      <c r="D176" s="1">
        <v>378000</v>
      </c>
      <c r="E176" s="1">
        <v>378000</v>
      </c>
      <c r="F176" s="3">
        <v>42318</v>
      </c>
      <c r="G176" s="6" t="s">
        <v>1661</v>
      </c>
      <c r="H176" s="1" t="s">
        <v>754</v>
      </c>
    </row>
    <row r="177" spans="1:8" ht="33.75" x14ac:dyDescent="0.2">
      <c r="A177" s="1">
        <f t="shared" si="11"/>
        <v>167</v>
      </c>
      <c r="B177" s="1">
        <v>79050346</v>
      </c>
      <c r="C177" s="1" t="s">
        <v>1724</v>
      </c>
      <c r="D177" s="1">
        <v>579006.04</v>
      </c>
      <c r="E177" s="1">
        <f>D177</f>
        <v>579006.04</v>
      </c>
      <c r="F177" s="3">
        <v>42684</v>
      </c>
      <c r="G177" s="6" t="s">
        <v>1723</v>
      </c>
      <c r="H177" s="1" t="s">
        <v>754</v>
      </c>
    </row>
    <row r="178" spans="1:8" ht="33.75" x14ac:dyDescent="0.2">
      <c r="A178" s="1">
        <f t="shared" si="11"/>
        <v>168</v>
      </c>
      <c r="B178" s="1">
        <v>79050440</v>
      </c>
      <c r="C178" s="1" t="s">
        <v>10</v>
      </c>
      <c r="D178" s="1">
        <v>71886</v>
      </c>
      <c r="E178" s="1">
        <f>D178</f>
        <v>71886</v>
      </c>
      <c r="F178" s="3">
        <v>43783</v>
      </c>
      <c r="G178" s="6" t="s">
        <v>11</v>
      </c>
      <c r="H178" s="1" t="s">
        <v>754</v>
      </c>
    </row>
    <row r="179" spans="1:8" ht="33.75" x14ac:dyDescent="0.2">
      <c r="A179" s="1">
        <f t="shared" si="11"/>
        <v>169</v>
      </c>
      <c r="B179" s="1">
        <v>79050410</v>
      </c>
      <c r="C179" s="1" t="s">
        <v>12</v>
      </c>
      <c r="D179" s="1">
        <v>14308</v>
      </c>
      <c r="E179" s="1">
        <f>D179</f>
        <v>14308</v>
      </c>
      <c r="F179" s="3">
        <v>43783</v>
      </c>
      <c r="G179" s="6" t="s">
        <v>11</v>
      </c>
      <c r="H179" s="1" t="s">
        <v>754</v>
      </c>
    </row>
    <row r="180" spans="1:8" ht="33.75" x14ac:dyDescent="0.2">
      <c r="A180" s="1">
        <f t="shared" si="11"/>
        <v>170</v>
      </c>
      <c r="B180" s="1">
        <v>79050438</v>
      </c>
      <c r="C180" s="1" t="s">
        <v>13</v>
      </c>
      <c r="D180" s="1">
        <v>14308</v>
      </c>
      <c r="E180" s="1">
        <f t="shared" ref="E180:E186" si="12">D180</f>
        <v>14308</v>
      </c>
      <c r="F180" s="3">
        <v>43783</v>
      </c>
      <c r="G180" s="6" t="s">
        <v>11</v>
      </c>
      <c r="H180" s="1" t="s">
        <v>754</v>
      </c>
    </row>
    <row r="181" spans="1:8" ht="33.75" x14ac:dyDescent="0.2">
      <c r="A181" s="1">
        <f t="shared" si="11"/>
        <v>171</v>
      </c>
      <c r="B181" s="1">
        <v>79050671</v>
      </c>
      <c r="C181" s="1" t="s">
        <v>14</v>
      </c>
      <c r="D181" s="1">
        <v>15230</v>
      </c>
      <c r="E181" s="1">
        <f t="shared" si="12"/>
        <v>15230</v>
      </c>
      <c r="F181" s="3">
        <v>43783</v>
      </c>
      <c r="G181" s="6" t="s">
        <v>11</v>
      </c>
      <c r="H181" s="1" t="s">
        <v>754</v>
      </c>
    </row>
    <row r="182" spans="1:8" ht="33.75" x14ac:dyDescent="0.2">
      <c r="A182" s="1">
        <f t="shared" si="11"/>
        <v>172</v>
      </c>
      <c r="B182" s="1">
        <v>79050676</v>
      </c>
      <c r="C182" s="1" t="s">
        <v>15</v>
      </c>
      <c r="D182" s="1">
        <v>15230</v>
      </c>
      <c r="E182" s="1">
        <f t="shared" si="12"/>
        <v>15230</v>
      </c>
      <c r="F182" s="3">
        <v>43783</v>
      </c>
      <c r="G182" s="6" t="s">
        <v>11</v>
      </c>
      <c r="H182" s="1" t="s">
        <v>754</v>
      </c>
    </row>
    <row r="183" spans="1:8" ht="33.75" x14ac:dyDescent="0.2">
      <c r="A183" s="1">
        <f t="shared" si="11"/>
        <v>173</v>
      </c>
      <c r="B183" s="1">
        <v>79050680</v>
      </c>
      <c r="C183" s="1" t="s">
        <v>16</v>
      </c>
      <c r="D183" s="1">
        <v>8271</v>
      </c>
      <c r="E183" s="1">
        <f t="shared" si="12"/>
        <v>8271</v>
      </c>
      <c r="F183" s="3">
        <v>43783</v>
      </c>
      <c r="G183" s="6" t="s">
        <v>11</v>
      </c>
      <c r="H183" s="1" t="s">
        <v>754</v>
      </c>
    </row>
    <row r="184" spans="1:8" ht="33.75" x14ac:dyDescent="0.2">
      <c r="A184" s="1">
        <f t="shared" si="11"/>
        <v>174</v>
      </c>
      <c r="B184" s="1">
        <v>79050694</v>
      </c>
      <c r="C184" s="1" t="s">
        <v>17</v>
      </c>
      <c r="D184" s="1">
        <v>15218</v>
      </c>
      <c r="E184" s="1">
        <f t="shared" si="12"/>
        <v>15218</v>
      </c>
      <c r="F184" s="3">
        <v>43783</v>
      </c>
      <c r="G184" s="6" t="s">
        <v>11</v>
      </c>
      <c r="H184" s="1" t="s">
        <v>754</v>
      </c>
    </row>
    <row r="185" spans="1:8" ht="33.75" x14ac:dyDescent="0.2">
      <c r="A185" s="1">
        <f t="shared" si="11"/>
        <v>175</v>
      </c>
      <c r="B185" s="1">
        <v>79050695</v>
      </c>
      <c r="C185" s="1" t="s">
        <v>18</v>
      </c>
      <c r="D185" s="1">
        <v>8494</v>
      </c>
      <c r="E185" s="1">
        <f t="shared" si="12"/>
        <v>8494</v>
      </c>
      <c r="F185" s="3">
        <v>43783</v>
      </c>
      <c r="G185" s="6" t="s">
        <v>11</v>
      </c>
      <c r="H185" s="1" t="s">
        <v>754</v>
      </c>
    </row>
    <row r="186" spans="1:8" ht="33.75" x14ac:dyDescent="0.2">
      <c r="A186" s="1">
        <f t="shared" si="11"/>
        <v>176</v>
      </c>
      <c r="B186" s="1">
        <v>79050766</v>
      </c>
      <c r="C186" s="1" t="s">
        <v>19</v>
      </c>
      <c r="D186" s="1">
        <v>6809</v>
      </c>
      <c r="E186" s="1">
        <f t="shared" si="12"/>
        <v>6809</v>
      </c>
      <c r="F186" s="3">
        <v>43783</v>
      </c>
      <c r="G186" s="6" t="s">
        <v>11</v>
      </c>
      <c r="H186" s="1" t="s">
        <v>754</v>
      </c>
    </row>
    <row r="187" spans="1:8" ht="33.75" x14ac:dyDescent="0.2">
      <c r="A187" s="1">
        <f t="shared" si="11"/>
        <v>177</v>
      </c>
      <c r="B187" s="1">
        <v>79050767</v>
      </c>
      <c r="C187" s="1" t="s">
        <v>20</v>
      </c>
      <c r="D187" s="1">
        <v>107186</v>
      </c>
      <c r="E187" s="1">
        <f>D187</f>
        <v>107186</v>
      </c>
      <c r="F187" s="3">
        <v>43783</v>
      </c>
      <c r="G187" s="6" t="s">
        <v>11</v>
      </c>
      <c r="H187" s="1" t="s">
        <v>754</v>
      </c>
    </row>
    <row r="188" spans="1:8" ht="33.75" x14ac:dyDescent="0.2">
      <c r="A188" s="1">
        <f t="shared" si="11"/>
        <v>178</v>
      </c>
      <c r="B188" s="1">
        <v>79050768</v>
      </c>
      <c r="C188" s="1" t="s">
        <v>21</v>
      </c>
      <c r="D188" s="1">
        <v>59633</v>
      </c>
      <c r="E188" s="1">
        <f>D188</f>
        <v>59633</v>
      </c>
      <c r="F188" s="3">
        <v>43783</v>
      </c>
      <c r="G188" s="6" t="s">
        <v>11</v>
      </c>
      <c r="H188" s="1" t="s">
        <v>754</v>
      </c>
    </row>
    <row r="189" spans="1:8" ht="33.75" x14ac:dyDescent="0.2">
      <c r="A189" s="1">
        <f t="shared" si="11"/>
        <v>179</v>
      </c>
      <c r="B189" s="1">
        <v>79050566</v>
      </c>
      <c r="C189" s="1" t="s">
        <v>1622</v>
      </c>
      <c r="D189" s="1">
        <v>106085</v>
      </c>
      <c r="E189" s="1">
        <v>106085</v>
      </c>
      <c r="F189" s="3">
        <v>41121</v>
      </c>
      <c r="G189" s="1" t="s">
        <v>1623</v>
      </c>
      <c r="H189" s="1" t="s">
        <v>1578</v>
      </c>
    </row>
    <row r="190" spans="1:8" ht="24" customHeight="1" x14ac:dyDescent="0.2">
      <c r="A190" s="1">
        <f t="shared" si="11"/>
        <v>180</v>
      </c>
      <c r="B190" s="1">
        <f>B14+1</f>
        <v>79050339</v>
      </c>
      <c r="C190" s="1" t="s">
        <v>628</v>
      </c>
      <c r="D190" s="2">
        <v>715000</v>
      </c>
      <c r="E190" s="2">
        <f>D190</f>
        <v>715000</v>
      </c>
      <c r="F190" s="3">
        <v>40051</v>
      </c>
      <c r="G190" s="1" t="s">
        <v>526</v>
      </c>
      <c r="H190" s="62" t="s">
        <v>527</v>
      </c>
    </row>
    <row r="191" spans="1:8" ht="30.75" customHeight="1" x14ac:dyDescent="0.2">
      <c r="A191" s="1">
        <f t="shared" si="11"/>
        <v>181</v>
      </c>
      <c r="B191" s="1">
        <v>79050109</v>
      </c>
      <c r="C191" s="105" t="s">
        <v>1545</v>
      </c>
      <c r="D191" s="1">
        <v>3831300</v>
      </c>
      <c r="E191" s="1">
        <f>D191</f>
        <v>3831300</v>
      </c>
      <c r="F191" s="3">
        <v>40763</v>
      </c>
      <c r="G191" s="1" t="s">
        <v>1090</v>
      </c>
      <c r="H191" s="1" t="s">
        <v>1599</v>
      </c>
    </row>
    <row r="192" spans="1:8" ht="32.25" customHeight="1" x14ac:dyDescent="0.2">
      <c r="A192" s="1">
        <f t="shared" si="11"/>
        <v>182</v>
      </c>
      <c r="B192" s="1">
        <v>79050461</v>
      </c>
      <c r="C192" s="1" t="s">
        <v>215</v>
      </c>
      <c r="D192" s="1">
        <v>395000</v>
      </c>
      <c r="E192" s="1">
        <f>D192</f>
        <v>395000</v>
      </c>
      <c r="F192" s="1"/>
      <c r="G192" s="1"/>
      <c r="H192" s="1" t="s">
        <v>1599</v>
      </c>
    </row>
    <row r="193" spans="1:8" ht="33.75" customHeight="1" x14ac:dyDescent="0.2">
      <c r="A193" s="1">
        <f t="shared" si="11"/>
        <v>183</v>
      </c>
      <c r="B193" s="1">
        <f>B192+1</f>
        <v>79050462</v>
      </c>
      <c r="C193" s="1" t="s">
        <v>215</v>
      </c>
      <c r="D193" s="1">
        <v>616375</v>
      </c>
      <c r="E193" s="1">
        <f>D193</f>
        <v>616375</v>
      </c>
      <c r="F193" s="1"/>
      <c r="G193" s="1"/>
      <c r="H193" s="1" t="s">
        <v>1599</v>
      </c>
    </row>
    <row r="194" spans="1:8" ht="31.5" customHeight="1" x14ac:dyDescent="0.2">
      <c r="A194" s="1">
        <f t="shared" si="11"/>
        <v>184</v>
      </c>
      <c r="B194" s="1">
        <v>79050466</v>
      </c>
      <c r="C194" s="1" t="s">
        <v>215</v>
      </c>
      <c r="D194" s="1">
        <v>557400</v>
      </c>
      <c r="E194" s="1">
        <v>557400</v>
      </c>
      <c r="F194" s="1"/>
      <c r="G194" s="1"/>
      <c r="H194" s="1" t="s">
        <v>1599</v>
      </c>
    </row>
    <row r="195" spans="1:8" ht="32.25" customHeight="1" x14ac:dyDescent="0.2">
      <c r="A195" s="1">
        <f t="shared" si="11"/>
        <v>185</v>
      </c>
      <c r="B195" s="1">
        <f t="shared" ref="B195:B200" si="13">B194+1</f>
        <v>79050467</v>
      </c>
      <c r="C195" s="1" t="s">
        <v>215</v>
      </c>
      <c r="D195" s="1">
        <v>1000000</v>
      </c>
      <c r="E195" s="1">
        <f>D195</f>
        <v>1000000</v>
      </c>
      <c r="F195" s="1"/>
      <c r="G195" s="1"/>
      <c r="H195" s="1" t="s">
        <v>1599</v>
      </c>
    </row>
    <row r="196" spans="1:8" ht="32.25" customHeight="1" x14ac:dyDescent="0.2">
      <c r="A196" s="1">
        <f t="shared" si="11"/>
        <v>186</v>
      </c>
      <c r="B196" s="1">
        <f t="shared" si="13"/>
        <v>79050468</v>
      </c>
      <c r="C196" s="1" t="s">
        <v>215</v>
      </c>
      <c r="D196" s="1">
        <v>1000000</v>
      </c>
      <c r="E196" s="1">
        <f>D196</f>
        <v>1000000</v>
      </c>
      <c r="F196" s="1"/>
      <c r="G196" s="1"/>
      <c r="H196" s="1" t="s">
        <v>1599</v>
      </c>
    </row>
    <row r="197" spans="1:8" ht="34.5" customHeight="1" x14ac:dyDescent="0.2">
      <c r="A197" s="1">
        <f t="shared" si="11"/>
        <v>187</v>
      </c>
      <c r="B197" s="1">
        <f t="shared" si="13"/>
        <v>79050469</v>
      </c>
      <c r="C197" s="1" t="s">
        <v>215</v>
      </c>
      <c r="D197" s="1">
        <v>1210000</v>
      </c>
      <c r="E197" s="1">
        <f>D197</f>
        <v>1210000</v>
      </c>
      <c r="F197" s="1"/>
      <c r="G197" s="1"/>
      <c r="H197" s="1" t="s">
        <v>1599</v>
      </c>
    </row>
    <row r="198" spans="1:8" ht="38.25" customHeight="1" x14ac:dyDescent="0.2">
      <c r="A198" s="1">
        <f t="shared" si="11"/>
        <v>188</v>
      </c>
      <c r="B198" s="1">
        <f t="shared" si="13"/>
        <v>79050470</v>
      </c>
      <c r="C198" s="1" t="s">
        <v>797</v>
      </c>
      <c r="D198" s="1">
        <v>1173580.8</v>
      </c>
      <c r="E198" s="1">
        <f>D198</f>
        <v>1173580.8</v>
      </c>
      <c r="F198" s="1"/>
      <c r="G198" s="1"/>
      <c r="H198" s="1" t="s">
        <v>1599</v>
      </c>
    </row>
    <row r="199" spans="1:8" ht="33.75" x14ac:dyDescent="0.2">
      <c r="A199" s="1">
        <f t="shared" si="11"/>
        <v>189</v>
      </c>
      <c r="B199" s="1">
        <f t="shared" si="13"/>
        <v>79050471</v>
      </c>
      <c r="C199" s="1" t="s">
        <v>798</v>
      </c>
      <c r="D199" s="1">
        <v>140000</v>
      </c>
      <c r="E199" s="1">
        <v>140000</v>
      </c>
      <c r="F199" s="1"/>
      <c r="G199" s="1"/>
      <c r="H199" s="1" t="s">
        <v>1599</v>
      </c>
    </row>
    <row r="200" spans="1:8" ht="33.75" x14ac:dyDescent="0.2">
      <c r="A200" s="1">
        <f t="shared" si="11"/>
        <v>190</v>
      </c>
      <c r="B200" s="1">
        <f t="shared" si="13"/>
        <v>79050472</v>
      </c>
      <c r="C200" s="1" t="s">
        <v>1624</v>
      </c>
      <c r="D200" s="1">
        <v>270000</v>
      </c>
      <c r="E200" s="1">
        <v>249211</v>
      </c>
      <c r="F200" s="1"/>
      <c r="G200" s="1"/>
      <c r="H200" s="1" t="s">
        <v>1599</v>
      </c>
    </row>
    <row r="201" spans="1:8" ht="33.75" x14ac:dyDescent="0.2">
      <c r="A201" s="1">
        <f t="shared" si="11"/>
        <v>191</v>
      </c>
      <c r="B201" s="1">
        <v>79050473</v>
      </c>
      <c r="C201" s="1" t="s">
        <v>1625</v>
      </c>
      <c r="D201" s="1">
        <v>83892.94</v>
      </c>
      <c r="E201" s="1">
        <f>D201</f>
        <v>83892.94</v>
      </c>
      <c r="F201" s="1"/>
      <c r="G201" s="1"/>
      <c r="H201" s="1" t="s">
        <v>1599</v>
      </c>
    </row>
    <row r="202" spans="1:8" ht="36" customHeight="1" x14ac:dyDescent="0.2">
      <c r="A202" s="1">
        <f t="shared" si="11"/>
        <v>192</v>
      </c>
      <c r="B202" s="1">
        <v>79050909</v>
      </c>
      <c r="C202" s="1" t="s">
        <v>1799</v>
      </c>
      <c r="D202" s="1">
        <v>80000</v>
      </c>
      <c r="E202" s="1">
        <v>80000</v>
      </c>
      <c r="F202" s="3">
        <v>42891</v>
      </c>
      <c r="G202" s="6" t="s">
        <v>285</v>
      </c>
      <c r="H202" s="1" t="s">
        <v>1599</v>
      </c>
    </row>
    <row r="203" spans="1:8" ht="47.25" customHeight="1" x14ac:dyDescent="0.2">
      <c r="A203" s="1">
        <f t="shared" si="11"/>
        <v>193</v>
      </c>
      <c r="B203" s="1">
        <v>79050675</v>
      </c>
      <c r="C203" s="1" t="s">
        <v>810</v>
      </c>
      <c r="D203" s="1">
        <v>51600</v>
      </c>
      <c r="E203" s="1">
        <f>D203</f>
        <v>51600</v>
      </c>
      <c r="F203" s="3">
        <v>42139</v>
      </c>
      <c r="G203" s="6" t="s">
        <v>381</v>
      </c>
      <c r="H203" s="1" t="s">
        <v>1599</v>
      </c>
    </row>
    <row r="204" spans="1:8" ht="34.5" customHeight="1" x14ac:dyDescent="0.2">
      <c r="A204" s="1">
        <f t="shared" si="11"/>
        <v>194</v>
      </c>
      <c r="B204" s="1">
        <v>79050834</v>
      </c>
      <c r="C204" s="1" t="s">
        <v>6</v>
      </c>
      <c r="D204" s="1">
        <v>50000</v>
      </c>
      <c r="E204" s="1">
        <v>13090</v>
      </c>
      <c r="F204" s="3">
        <v>43305</v>
      </c>
      <c r="G204" s="6" t="s">
        <v>7</v>
      </c>
      <c r="H204" s="1" t="s">
        <v>1599</v>
      </c>
    </row>
    <row r="205" spans="1:8" ht="58.5" customHeight="1" x14ac:dyDescent="0.2">
      <c r="A205" s="1">
        <f t="shared" si="11"/>
        <v>195</v>
      </c>
      <c r="B205" s="1">
        <f>B112+1</f>
        <v>79050415</v>
      </c>
      <c r="C205" s="1" t="s">
        <v>1061</v>
      </c>
      <c r="D205" s="1">
        <v>290000</v>
      </c>
      <c r="E205" s="1">
        <f>D205-158050+18270*7</f>
        <v>259840</v>
      </c>
      <c r="F205" s="1"/>
      <c r="G205" s="1"/>
      <c r="H205" s="1" t="s">
        <v>618</v>
      </c>
    </row>
    <row r="206" spans="1:8" ht="58.5" customHeight="1" x14ac:dyDescent="0.2">
      <c r="A206" s="1">
        <f t="shared" si="11"/>
        <v>196</v>
      </c>
      <c r="B206" s="1">
        <f>B205+1</f>
        <v>79050416</v>
      </c>
      <c r="C206" s="1" t="s">
        <v>594</v>
      </c>
      <c r="D206" s="1"/>
      <c r="E206" s="1"/>
      <c r="F206" s="1"/>
      <c r="G206" s="1"/>
      <c r="H206" s="1" t="s">
        <v>618</v>
      </c>
    </row>
    <row r="207" spans="1:8" ht="56.25" customHeight="1" x14ac:dyDescent="0.2">
      <c r="A207" s="1">
        <f t="shared" si="11"/>
        <v>197</v>
      </c>
      <c r="B207" s="1">
        <f>B206+1</f>
        <v>79050417</v>
      </c>
      <c r="C207" s="1" t="s">
        <v>1364</v>
      </c>
      <c r="D207" s="1"/>
      <c r="E207" s="1"/>
      <c r="F207" s="1"/>
      <c r="G207" s="1"/>
      <c r="H207" s="1" t="s">
        <v>618</v>
      </c>
    </row>
    <row r="208" spans="1:8" ht="58.5" customHeight="1" x14ac:dyDescent="0.2">
      <c r="A208" s="1">
        <f t="shared" si="11"/>
        <v>198</v>
      </c>
      <c r="B208" s="1">
        <f>B126+1</f>
        <v>79050419</v>
      </c>
      <c r="C208" s="1" t="s">
        <v>1642</v>
      </c>
      <c r="D208" s="1">
        <v>40520</v>
      </c>
      <c r="E208" s="1">
        <v>40520</v>
      </c>
      <c r="F208" s="3">
        <v>40059</v>
      </c>
      <c r="G208" s="1"/>
      <c r="H208" s="1" t="s">
        <v>518</v>
      </c>
    </row>
    <row r="209" spans="1:8" ht="67.5" x14ac:dyDescent="0.2">
      <c r="A209" s="1">
        <f t="shared" si="11"/>
        <v>199</v>
      </c>
      <c r="B209" s="1">
        <v>79050581</v>
      </c>
      <c r="C209" s="1" t="s">
        <v>1767</v>
      </c>
      <c r="D209" s="1">
        <v>4773.93</v>
      </c>
      <c r="E209" s="1">
        <v>4773.93</v>
      </c>
      <c r="F209" s="3">
        <v>37561</v>
      </c>
      <c r="G209" s="1" t="s">
        <v>1768</v>
      </c>
      <c r="H209" s="1" t="s">
        <v>618</v>
      </c>
    </row>
    <row r="210" spans="1:8" ht="67.5" x14ac:dyDescent="0.2">
      <c r="A210" s="1">
        <f t="shared" si="11"/>
        <v>200</v>
      </c>
      <c r="B210" s="1">
        <v>79050582</v>
      </c>
      <c r="C210" s="1" t="s">
        <v>1769</v>
      </c>
      <c r="D210" s="1">
        <v>6350</v>
      </c>
      <c r="E210" s="1">
        <v>6350</v>
      </c>
      <c r="F210" s="3">
        <v>40078</v>
      </c>
      <c r="G210" s="1" t="s">
        <v>1768</v>
      </c>
      <c r="H210" s="1" t="s">
        <v>618</v>
      </c>
    </row>
    <row r="211" spans="1:8" ht="67.5" x14ac:dyDescent="0.2">
      <c r="A211" s="1">
        <f t="shared" si="11"/>
        <v>201</v>
      </c>
      <c r="B211" s="1">
        <v>79050583</v>
      </c>
      <c r="C211" s="1" t="s">
        <v>1770</v>
      </c>
      <c r="D211" s="1">
        <v>3366</v>
      </c>
      <c r="E211" s="1">
        <v>3366</v>
      </c>
      <c r="F211" s="3">
        <v>39080</v>
      </c>
      <c r="G211" s="1" t="s">
        <v>1768</v>
      </c>
      <c r="H211" s="1" t="s">
        <v>618</v>
      </c>
    </row>
    <row r="212" spans="1:8" ht="67.5" x14ac:dyDescent="0.2">
      <c r="A212" s="1">
        <f t="shared" si="11"/>
        <v>202</v>
      </c>
      <c r="B212" s="1">
        <v>79050584</v>
      </c>
      <c r="C212" s="1" t="s">
        <v>1771</v>
      </c>
      <c r="D212" s="1">
        <v>37491</v>
      </c>
      <c r="E212" s="1">
        <v>37491</v>
      </c>
      <c r="F212" s="3">
        <v>41892</v>
      </c>
      <c r="G212" s="1" t="s">
        <v>1768</v>
      </c>
      <c r="H212" s="1" t="s">
        <v>618</v>
      </c>
    </row>
    <row r="213" spans="1:8" ht="22.5" x14ac:dyDescent="0.2">
      <c r="A213" s="1">
        <f t="shared" si="11"/>
        <v>203</v>
      </c>
      <c r="B213" s="1">
        <f>B170+1</f>
        <v>79050453</v>
      </c>
      <c r="C213" s="1" t="s">
        <v>1658</v>
      </c>
      <c r="D213" s="1">
        <v>189129.76</v>
      </c>
      <c r="E213" s="1">
        <f>D213</f>
        <v>189129.76</v>
      </c>
      <c r="F213" s="3">
        <v>40179</v>
      </c>
      <c r="G213" s="1" t="s">
        <v>213</v>
      </c>
      <c r="H213" s="1" t="s">
        <v>618</v>
      </c>
    </row>
    <row r="214" spans="1:8" ht="56.25" x14ac:dyDescent="0.2">
      <c r="A214" s="1">
        <f t="shared" si="11"/>
        <v>204</v>
      </c>
      <c r="B214" s="1">
        <f>B286+1</f>
        <v>79050609</v>
      </c>
      <c r="C214" s="1" t="s">
        <v>1371</v>
      </c>
      <c r="D214" s="1">
        <v>455819.5</v>
      </c>
      <c r="E214" s="2">
        <f>D214*5%*5</f>
        <v>113954.87500000001</v>
      </c>
      <c r="F214" s="3">
        <v>41982</v>
      </c>
      <c r="G214" s="1" t="s">
        <v>785</v>
      </c>
      <c r="H214" s="1" t="s">
        <v>618</v>
      </c>
    </row>
    <row r="215" spans="1:8" ht="56.25" x14ac:dyDescent="0.2">
      <c r="A215" s="1">
        <f t="shared" si="11"/>
        <v>205</v>
      </c>
      <c r="B215" s="1">
        <f>B214+1</f>
        <v>79050610</v>
      </c>
      <c r="C215" s="1" t="s">
        <v>1371</v>
      </c>
      <c r="D215" s="1">
        <v>455819.5</v>
      </c>
      <c r="E215" s="2">
        <f>D215*5%*5</f>
        <v>113954.87500000001</v>
      </c>
      <c r="F215" s="3">
        <v>41982</v>
      </c>
      <c r="G215" s="103" t="s">
        <v>785</v>
      </c>
      <c r="H215" s="1" t="s">
        <v>618</v>
      </c>
    </row>
    <row r="216" spans="1:8" ht="22.5" x14ac:dyDescent="0.2">
      <c r="A216" s="1">
        <f t="shared" si="11"/>
        <v>206</v>
      </c>
      <c r="B216" s="1">
        <v>79050769</v>
      </c>
      <c r="C216" s="1" t="s">
        <v>902</v>
      </c>
      <c r="D216" s="1" t="s">
        <v>1718</v>
      </c>
      <c r="E216" s="1"/>
      <c r="F216" s="3"/>
      <c r="G216" s="6"/>
      <c r="H216" s="1" t="s">
        <v>618</v>
      </c>
    </row>
    <row r="217" spans="1:8" ht="47.25" customHeight="1" x14ac:dyDescent="0.2">
      <c r="A217" s="1">
        <f t="shared" si="11"/>
        <v>207</v>
      </c>
      <c r="B217" s="1">
        <v>79050940</v>
      </c>
      <c r="C217" s="1" t="s">
        <v>1020</v>
      </c>
      <c r="D217" s="1">
        <v>287475.25</v>
      </c>
      <c r="E217" s="1">
        <f>D217*0.2*2</f>
        <v>114990.1</v>
      </c>
      <c r="F217" s="3">
        <v>43066</v>
      </c>
      <c r="G217" s="6" t="s">
        <v>1580</v>
      </c>
      <c r="H217" s="1" t="s">
        <v>1581</v>
      </c>
    </row>
    <row r="218" spans="1:8" ht="56.25" x14ac:dyDescent="0.2">
      <c r="A218" s="1">
        <f t="shared" si="11"/>
        <v>208</v>
      </c>
      <c r="B218" s="1">
        <v>79050941</v>
      </c>
      <c r="C218" s="1" t="s">
        <v>1019</v>
      </c>
      <c r="D218" s="1">
        <v>287475.25</v>
      </c>
      <c r="E218" s="1">
        <f>D218*0.2*2</f>
        <v>114990.1</v>
      </c>
      <c r="F218" s="3">
        <v>43066</v>
      </c>
      <c r="G218" s="6" t="s">
        <v>1580</v>
      </c>
      <c r="H218" s="1" t="s">
        <v>1581</v>
      </c>
    </row>
    <row r="219" spans="1:8" ht="46.5" customHeight="1" x14ac:dyDescent="0.2">
      <c r="A219" s="1">
        <f t="shared" si="11"/>
        <v>209</v>
      </c>
      <c r="B219" s="1">
        <v>79050942</v>
      </c>
      <c r="C219" s="1" t="s">
        <v>1018</v>
      </c>
      <c r="D219" s="1">
        <v>302602.63</v>
      </c>
      <c r="E219" s="1">
        <f>D219*0.2*2</f>
        <v>121041.05200000001</v>
      </c>
      <c r="F219" s="3">
        <v>43066</v>
      </c>
      <c r="G219" s="6" t="s">
        <v>1580</v>
      </c>
      <c r="H219" s="1" t="s">
        <v>1581</v>
      </c>
    </row>
    <row r="220" spans="1:8" ht="47.25" customHeight="1" x14ac:dyDescent="0.2">
      <c r="A220" s="1">
        <f t="shared" si="11"/>
        <v>210</v>
      </c>
      <c r="B220" s="1">
        <v>79050943</v>
      </c>
      <c r="C220" s="1" t="s">
        <v>1117</v>
      </c>
      <c r="D220" s="1">
        <v>302602.64</v>
      </c>
      <c r="E220" s="1">
        <f>D220*0.2*2</f>
        <v>121041.05600000001</v>
      </c>
      <c r="F220" s="3">
        <v>43066</v>
      </c>
      <c r="G220" s="6" t="s">
        <v>1580</v>
      </c>
      <c r="H220" s="1" t="s">
        <v>1581</v>
      </c>
    </row>
    <row r="221" spans="1:8" s="111" customFormat="1" ht="47.25" customHeight="1" x14ac:dyDescent="0.2">
      <c r="A221" s="1">
        <f t="shared" si="11"/>
        <v>211</v>
      </c>
      <c r="B221" s="1">
        <v>79050945</v>
      </c>
      <c r="C221" s="1" t="s">
        <v>1909</v>
      </c>
      <c r="D221" s="1">
        <v>60000</v>
      </c>
      <c r="E221" s="1">
        <f>D221-30440</f>
        <v>29560</v>
      </c>
      <c r="F221" s="3">
        <v>42557</v>
      </c>
      <c r="G221" s="6" t="s">
        <v>1910</v>
      </c>
      <c r="H221" s="62" t="s">
        <v>244</v>
      </c>
    </row>
    <row r="222" spans="1:8" ht="45" x14ac:dyDescent="0.2">
      <c r="A222" s="1">
        <f t="shared" si="11"/>
        <v>212</v>
      </c>
      <c r="B222" s="1">
        <v>79050678</v>
      </c>
      <c r="C222" s="1" t="s">
        <v>1168</v>
      </c>
      <c r="D222" s="1">
        <v>628333</v>
      </c>
      <c r="E222" s="1">
        <f>D222</f>
        <v>628333</v>
      </c>
      <c r="F222" s="3">
        <v>42139</v>
      </c>
      <c r="G222" s="6" t="s">
        <v>381</v>
      </c>
      <c r="H222" s="1" t="s">
        <v>244</v>
      </c>
    </row>
    <row r="223" spans="1:8" ht="45" x14ac:dyDescent="0.2">
      <c r="A223" s="1">
        <f t="shared" si="11"/>
        <v>213</v>
      </c>
      <c r="B223" s="1">
        <v>79050679</v>
      </c>
      <c r="C223" s="1" t="s">
        <v>1169</v>
      </c>
      <c r="D223" s="1">
        <v>115297.68</v>
      </c>
      <c r="E223" s="1">
        <f>D223</f>
        <v>115297.68</v>
      </c>
      <c r="F223" s="3">
        <v>43224</v>
      </c>
      <c r="G223" s="6" t="s">
        <v>530</v>
      </c>
      <c r="H223" s="1" t="s">
        <v>244</v>
      </c>
    </row>
    <row r="224" spans="1:8" ht="33.75" x14ac:dyDescent="0.2">
      <c r="A224" s="1">
        <f t="shared" si="11"/>
        <v>214</v>
      </c>
      <c r="B224" s="1">
        <v>79050563</v>
      </c>
      <c r="C224" s="1" t="s">
        <v>233</v>
      </c>
      <c r="D224" s="1">
        <v>41166</v>
      </c>
      <c r="E224" s="1">
        <f>D224</f>
        <v>41166</v>
      </c>
      <c r="F224" s="3">
        <v>42095</v>
      </c>
      <c r="G224" s="1" t="s">
        <v>235</v>
      </c>
      <c r="H224" s="1" t="s">
        <v>244</v>
      </c>
    </row>
    <row r="225" spans="1:8" ht="33.75" x14ac:dyDescent="0.2">
      <c r="A225" s="1">
        <f t="shared" si="11"/>
        <v>215</v>
      </c>
      <c r="B225" s="1">
        <v>79050565</v>
      </c>
      <c r="C225" s="1" t="s">
        <v>234</v>
      </c>
      <c r="D225" s="1">
        <v>2509</v>
      </c>
      <c r="E225" s="1">
        <f>D225</f>
        <v>2509</v>
      </c>
      <c r="F225" s="3">
        <v>42095</v>
      </c>
      <c r="G225" s="1" t="s">
        <v>235</v>
      </c>
      <c r="H225" s="1" t="s">
        <v>244</v>
      </c>
    </row>
    <row r="226" spans="1:8" ht="26.25" customHeight="1" x14ac:dyDescent="0.2">
      <c r="A226" s="1">
        <f t="shared" si="11"/>
        <v>216</v>
      </c>
      <c r="B226" s="1">
        <v>79050571</v>
      </c>
      <c r="C226" s="1" t="s">
        <v>221</v>
      </c>
      <c r="D226" s="1">
        <v>34870.769999999997</v>
      </c>
      <c r="E226" s="1">
        <f>D226-5823.4*2</f>
        <v>23223.969999999998</v>
      </c>
      <c r="F226" s="1"/>
      <c r="G226" s="1" t="s">
        <v>729</v>
      </c>
      <c r="H226" s="1" t="s">
        <v>244</v>
      </c>
    </row>
    <row r="227" spans="1:8" ht="24" customHeight="1" x14ac:dyDescent="0.2">
      <c r="A227" s="1">
        <f t="shared" si="11"/>
        <v>217</v>
      </c>
      <c r="B227" s="1">
        <v>79050572</v>
      </c>
      <c r="C227" s="1" t="s">
        <v>1046</v>
      </c>
      <c r="D227" s="1">
        <v>73029.460000000006</v>
      </c>
      <c r="E227" s="1">
        <f>D227-29211.76</f>
        <v>43817.700000000012</v>
      </c>
      <c r="F227" s="1"/>
      <c r="G227" s="1" t="s">
        <v>729</v>
      </c>
      <c r="H227" s="1" t="s">
        <v>244</v>
      </c>
    </row>
    <row r="228" spans="1:8" ht="56.25" x14ac:dyDescent="0.2">
      <c r="A228" s="1">
        <f t="shared" si="11"/>
        <v>218</v>
      </c>
      <c r="B228" s="1">
        <v>79050573</v>
      </c>
      <c r="C228" s="1" t="s">
        <v>1380</v>
      </c>
      <c r="D228" s="1">
        <v>2370116.42</v>
      </c>
      <c r="E228" s="1">
        <f>D228-829540.75*2</f>
        <v>711034.91999999993</v>
      </c>
      <c r="F228" s="1"/>
      <c r="G228" s="1" t="s">
        <v>729</v>
      </c>
      <c r="H228" s="1" t="s">
        <v>244</v>
      </c>
    </row>
    <row r="229" spans="1:8" ht="23.25" customHeight="1" x14ac:dyDescent="0.2">
      <c r="A229" s="1">
        <f t="shared" si="11"/>
        <v>219</v>
      </c>
      <c r="B229" s="1">
        <v>79050574</v>
      </c>
      <c r="C229" s="1" t="s">
        <v>423</v>
      </c>
      <c r="D229" s="1">
        <v>63636.22</v>
      </c>
      <c r="E229" s="1">
        <f>D229-15909.04</f>
        <v>47727.18</v>
      </c>
      <c r="F229" s="1"/>
      <c r="G229" s="1" t="s">
        <v>729</v>
      </c>
      <c r="H229" s="1" t="s">
        <v>244</v>
      </c>
    </row>
    <row r="230" spans="1:8" ht="22.5" customHeight="1" x14ac:dyDescent="0.2">
      <c r="A230" s="1">
        <f t="shared" si="11"/>
        <v>220</v>
      </c>
      <c r="B230" s="1">
        <v>79050575</v>
      </c>
      <c r="C230" s="1" t="s">
        <v>424</v>
      </c>
      <c r="D230" s="1">
        <v>76316.5</v>
      </c>
      <c r="E230" s="1">
        <f>D230-58000.54</f>
        <v>18315.96</v>
      </c>
      <c r="F230" s="1"/>
      <c r="G230" s="1" t="s">
        <v>729</v>
      </c>
      <c r="H230" s="1" t="s">
        <v>244</v>
      </c>
    </row>
    <row r="231" spans="1:8" ht="21" customHeight="1" x14ac:dyDescent="0.2">
      <c r="A231" s="1">
        <f t="shared" si="11"/>
        <v>221</v>
      </c>
      <c r="B231" s="1">
        <v>79050669</v>
      </c>
      <c r="C231" s="1" t="s">
        <v>1032</v>
      </c>
      <c r="D231" s="1">
        <v>66424</v>
      </c>
      <c r="E231" s="1">
        <f>D231</f>
        <v>66424</v>
      </c>
      <c r="F231" s="3">
        <v>42005</v>
      </c>
      <c r="G231" s="1" t="s">
        <v>728</v>
      </c>
      <c r="H231" s="1" t="s">
        <v>1031</v>
      </c>
    </row>
    <row r="232" spans="1:8" ht="21" customHeight="1" x14ac:dyDescent="0.2">
      <c r="A232" s="1">
        <f t="shared" si="11"/>
        <v>222</v>
      </c>
      <c r="B232" s="1">
        <v>79050670</v>
      </c>
      <c r="C232" s="1" t="s">
        <v>1033</v>
      </c>
      <c r="D232" s="1">
        <v>48000</v>
      </c>
      <c r="E232" s="1">
        <f>D232-24192</f>
        <v>23808</v>
      </c>
      <c r="F232" s="3">
        <v>42005</v>
      </c>
      <c r="G232" s="1" t="s">
        <v>728</v>
      </c>
      <c r="H232" s="1" t="s">
        <v>1031</v>
      </c>
    </row>
    <row r="233" spans="1:8" ht="23.25" customHeight="1" x14ac:dyDescent="0.2">
      <c r="A233" s="1">
        <f t="shared" si="11"/>
        <v>223</v>
      </c>
      <c r="B233" s="1">
        <v>79050896</v>
      </c>
      <c r="C233" s="1" t="s">
        <v>914</v>
      </c>
      <c r="D233" s="1">
        <v>136596.6</v>
      </c>
      <c r="E233" s="1">
        <v>0</v>
      </c>
      <c r="F233" s="3">
        <v>42005</v>
      </c>
      <c r="G233" s="1" t="s">
        <v>728</v>
      </c>
      <c r="H233" s="1" t="s">
        <v>1031</v>
      </c>
    </row>
    <row r="234" spans="1:8" ht="23.25" customHeight="1" x14ac:dyDescent="0.2">
      <c r="A234" s="1">
        <f t="shared" si="11"/>
        <v>224</v>
      </c>
      <c r="B234" s="1">
        <v>79050587</v>
      </c>
      <c r="C234" s="1" t="s">
        <v>222</v>
      </c>
      <c r="D234" s="1">
        <v>2197422.7000000002</v>
      </c>
      <c r="E234" s="1">
        <f>D234-1648067</f>
        <v>549355.70000000019</v>
      </c>
      <c r="F234" s="3">
        <v>42005</v>
      </c>
      <c r="G234" s="1" t="s">
        <v>729</v>
      </c>
      <c r="H234" s="1" t="s">
        <v>244</v>
      </c>
    </row>
    <row r="235" spans="1:8" ht="24.75" customHeight="1" x14ac:dyDescent="0.2">
      <c r="A235" s="1">
        <f t="shared" si="11"/>
        <v>225</v>
      </c>
      <c r="B235" s="1">
        <v>79050588</v>
      </c>
      <c r="C235" s="1" t="s">
        <v>245</v>
      </c>
      <c r="D235" s="1">
        <v>465274</v>
      </c>
      <c r="E235" s="1">
        <f>D235-348955.5</f>
        <v>116318.5</v>
      </c>
      <c r="F235" s="3">
        <v>42005</v>
      </c>
      <c r="G235" s="1" t="s">
        <v>729</v>
      </c>
      <c r="H235" s="1" t="s">
        <v>244</v>
      </c>
    </row>
    <row r="236" spans="1:8" ht="24.75" customHeight="1" x14ac:dyDescent="0.2">
      <c r="A236" s="1">
        <f t="shared" si="11"/>
        <v>226</v>
      </c>
      <c r="B236" s="1">
        <f>B235+1</f>
        <v>79050589</v>
      </c>
      <c r="C236" s="1" t="s">
        <v>246</v>
      </c>
      <c r="D236" s="1">
        <v>304782.5</v>
      </c>
      <c r="E236" s="1">
        <f>D236</f>
        <v>304782.5</v>
      </c>
      <c r="F236" s="3">
        <v>42005</v>
      </c>
      <c r="G236" s="1" t="s">
        <v>729</v>
      </c>
      <c r="H236" s="1" t="s">
        <v>244</v>
      </c>
    </row>
    <row r="237" spans="1:8" ht="23.25" customHeight="1" x14ac:dyDescent="0.2">
      <c r="A237" s="1">
        <f t="shared" si="11"/>
        <v>227</v>
      </c>
      <c r="B237" s="1">
        <f>B236+1</f>
        <v>79050590</v>
      </c>
      <c r="C237" s="1" t="s">
        <v>247</v>
      </c>
      <c r="D237" s="1">
        <v>41890</v>
      </c>
      <c r="E237" s="1">
        <f>D237</f>
        <v>41890</v>
      </c>
      <c r="F237" s="3">
        <v>42005</v>
      </c>
      <c r="G237" s="1" t="s">
        <v>729</v>
      </c>
      <c r="H237" s="1" t="s">
        <v>244</v>
      </c>
    </row>
    <row r="238" spans="1:8" ht="21.75" customHeight="1" x14ac:dyDescent="0.2">
      <c r="A238" s="1">
        <f t="shared" ref="A238:A299" si="14">A237+1</f>
        <v>228</v>
      </c>
      <c r="B238" s="1">
        <f>B237+1</f>
        <v>79050591</v>
      </c>
      <c r="C238" s="1" t="s">
        <v>1748</v>
      </c>
      <c r="D238" s="1">
        <v>101633.4</v>
      </c>
      <c r="E238" s="1">
        <f>D238-45226.85</f>
        <v>56406.549999999996</v>
      </c>
      <c r="F238" s="3">
        <v>42005</v>
      </c>
      <c r="G238" s="1" t="s">
        <v>729</v>
      </c>
      <c r="H238" s="1" t="s">
        <v>244</v>
      </c>
    </row>
    <row r="239" spans="1:8" ht="24.75" customHeight="1" x14ac:dyDescent="0.2">
      <c r="A239" s="1">
        <f t="shared" si="14"/>
        <v>229</v>
      </c>
      <c r="B239" s="1">
        <f>B238+1</f>
        <v>79050592</v>
      </c>
      <c r="C239" s="1" t="s">
        <v>1749</v>
      </c>
      <c r="D239" s="1">
        <v>72997.399999999994</v>
      </c>
      <c r="E239" s="1">
        <f>D239-60443.35</f>
        <v>12554.049999999996</v>
      </c>
      <c r="F239" s="3">
        <v>42005</v>
      </c>
      <c r="G239" s="1" t="s">
        <v>729</v>
      </c>
      <c r="H239" s="1" t="s">
        <v>244</v>
      </c>
    </row>
    <row r="240" spans="1:8" ht="45" x14ac:dyDescent="0.2">
      <c r="A240" s="1">
        <f t="shared" si="14"/>
        <v>230</v>
      </c>
      <c r="B240" s="1">
        <v>79050745</v>
      </c>
      <c r="C240" s="1" t="s">
        <v>1139</v>
      </c>
      <c r="D240" s="1">
        <f>2428200+313183.22</f>
        <v>2741383.2199999997</v>
      </c>
      <c r="E240" s="1">
        <f>D240-1734870.11</f>
        <v>1006513.1099999996</v>
      </c>
      <c r="F240" s="3">
        <v>42005</v>
      </c>
      <c r="G240" s="6" t="s">
        <v>729</v>
      </c>
      <c r="H240" s="1" t="s">
        <v>244</v>
      </c>
    </row>
    <row r="241" spans="1:8" ht="33.75" x14ac:dyDescent="0.2">
      <c r="A241" s="1">
        <f t="shared" si="14"/>
        <v>231</v>
      </c>
      <c r="B241" s="1">
        <v>79050746</v>
      </c>
      <c r="C241" s="1" t="s">
        <v>1140</v>
      </c>
      <c r="D241" s="1" t="s">
        <v>1718</v>
      </c>
      <c r="E241" s="1" t="s">
        <v>1718</v>
      </c>
      <c r="F241" s="3">
        <v>42005</v>
      </c>
      <c r="G241" s="6" t="s">
        <v>729</v>
      </c>
      <c r="H241" s="1" t="s">
        <v>244</v>
      </c>
    </row>
    <row r="242" spans="1:8" ht="33.75" x14ac:dyDescent="0.2">
      <c r="A242" s="1">
        <f t="shared" si="14"/>
        <v>232</v>
      </c>
      <c r="B242" s="1">
        <v>79050747</v>
      </c>
      <c r="C242" s="1" t="s">
        <v>1141</v>
      </c>
      <c r="D242" s="1" t="s">
        <v>1718</v>
      </c>
      <c r="E242" s="1" t="s">
        <v>1718</v>
      </c>
      <c r="F242" s="3">
        <v>42005</v>
      </c>
      <c r="G242" s="6" t="s">
        <v>729</v>
      </c>
      <c r="H242" s="1" t="s">
        <v>244</v>
      </c>
    </row>
    <row r="243" spans="1:8" ht="24.75" customHeight="1" x14ac:dyDescent="0.2">
      <c r="A243" s="1">
        <f t="shared" si="14"/>
        <v>233</v>
      </c>
      <c r="B243" s="1">
        <v>79050748</v>
      </c>
      <c r="C243" s="1" t="s">
        <v>1691</v>
      </c>
      <c r="D243" s="1" t="s">
        <v>1718</v>
      </c>
      <c r="E243" s="1" t="s">
        <v>1718</v>
      </c>
      <c r="F243" s="3">
        <v>42005</v>
      </c>
      <c r="G243" s="6" t="s">
        <v>729</v>
      </c>
      <c r="H243" s="1" t="s">
        <v>244</v>
      </c>
    </row>
    <row r="244" spans="1:8" ht="22.5" customHeight="1" x14ac:dyDescent="0.2">
      <c r="A244" s="1">
        <f t="shared" si="14"/>
        <v>234</v>
      </c>
      <c r="B244" s="1">
        <v>79050749</v>
      </c>
      <c r="C244" s="1" t="s">
        <v>1692</v>
      </c>
      <c r="D244" s="1" t="s">
        <v>1718</v>
      </c>
      <c r="E244" s="1" t="s">
        <v>1718</v>
      </c>
      <c r="F244" s="3">
        <v>42005</v>
      </c>
      <c r="G244" s="6" t="s">
        <v>729</v>
      </c>
      <c r="H244" s="1" t="s">
        <v>244</v>
      </c>
    </row>
    <row r="245" spans="1:8" ht="21.75" customHeight="1" x14ac:dyDescent="0.2">
      <c r="A245" s="1">
        <f t="shared" si="14"/>
        <v>235</v>
      </c>
      <c r="B245" s="1">
        <v>79050753</v>
      </c>
      <c r="C245" s="1" t="s">
        <v>1628</v>
      </c>
      <c r="D245" s="1" t="s">
        <v>1718</v>
      </c>
      <c r="E245" s="1" t="s">
        <v>1718</v>
      </c>
      <c r="F245" s="3">
        <v>42005</v>
      </c>
      <c r="G245" s="6" t="s">
        <v>729</v>
      </c>
      <c r="H245" s="1" t="s">
        <v>244</v>
      </c>
    </row>
    <row r="246" spans="1:8" ht="21.75" customHeight="1" x14ac:dyDescent="0.2">
      <c r="A246" s="1">
        <f t="shared" si="14"/>
        <v>236</v>
      </c>
      <c r="B246" s="1">
        <v>79050754</v>
      </c>
      <c r="C246" s="1" t="s">
        <v>1629</v>
      </c>
      <c r="D246" s="1" t="s">
        <v>1718</v>
      </c>
      <c r="E246" s="1" t="s">
        <v>1718</v>
      </c>
      <c r="F246" s="3">
        <v>42005</v>
      </c>
      <c r="G246" s="6" t="s">
        <v>729</v>
      </c>
      <c r="H246" s="1" t="s">
        <v>244</v>
      </c>
    </row>
    <row r="247" spans="1:8" ht="23.25" customHeight="1" x14ac:dyDescent="0.2">
      <c r="A247" s="1">
        <f t="shared" si="14"/>
        <v>237</v>
      </c>
      <c r="B247" s="1">
        <v>79050755</v>
      </c>
      <c r="C247" s="1" t="s">
        <v>1630</v>
      </c>
      <c r="D247" s="1" t="s">
        <v>1718</v>
      </c>
      <c r="E247" s="1" t="s">
        <v>1718</v>
      </c>
      <c r="F247" s="3">
        <v>42005</v>
      </c>
      <c r="G247" s="6" t="s">
        <v>729</v>
      </c>
      <c r="H247" s="1" t="s">
        <v>244</v>
      </c>
    </row>
    <row r="248" spans="1:8" ht="24" customHeight="1" x14ac:dyDescent="0.2">
      <c r="A248" s="1">
        <f t="shared" si="14"/>
        <v>238</v>
      </c>
      <c r="B248" s="1">
        <v>79050756</v>
      </c>
      <c r="C248" s="1" t="s">
        <v>1631</v>
      </c>
      <c r="D248" s="1" t="s">
        <v>1718</v>
      </c>
      <c r="E248" s="1" t="s">
        <v>1718</v>
      </c>
      <c r="F248" s="3">
        <v>42005</v>
      </c>
      <c r="G248" s="6" t="s">
        <v>729</v>
      </c>
      <c r="H248" s="1" t="s">
        <v>244</v>
      </c>
    </row>
    <row r="249" spans="1:8" ht="26.25" customHeight="1" x14ac:dyDescent="0.2">
      <c r="A249" s="1">
        <f t="shared" si="14"/>
        <v>239</v>
      </c>
      <c r="B249" s="1">
        <v>79050757</v>
      </c>
      <c r="C249" s="1" t="s">
        <v>1605</v>
      </c>
      <c r="D249" s="1" t="s">
        <v>1718</v>
      </c>
      <c r="E249" s="1" t="s">
        <v>1718</v>
      </c>
      <c r="F249" s="3">
        <v>42005</v>
      </c>
      <c r="G249" s="6" t="s">
        <v>729</v>
      </c>
      <c r="H249" s="1" t="s">
        <v>244</v>
      </c>
    </row>
    <row r="250" spans="1:8" ht="20.25" customHeight="1" x14ac:dyDescent="0.2">
      <c r="A250" s="1">
        <f t="shared" si="14"/>
        <v>240</v>
      </c>
      <c r="B250" s="1">
        <v>79050758</v>
      </c>
      <c r="C250" s="1" t="s">
        <v>1606</v>
      </c>
      <c r="D250" s="1">
        <v>456179.7</v>
      </c>
      <c r="E250" s="1">
        <v>0</v>
      </c>
      <c r="F250" s="3">
        <v>42005</v>
      </c>
      <c r="G250" s="6" t="s">
        <v>729</v>
      </c>
      <c r="H250" s="1" t="s">
        <v>244</v>
      </c>
    </row>
    <row r="251" spans="1:8" ht="33" customHeight="1" x14ac:dyDescent="0.2">
      <c r="A251" s="1">
        <f t="shared" si="14"/>
        <v>241</v>
      </c>
      <c r="B251" s="1">
        <v>79050897</v>
      </c>
      <c r="C251" s="1" t="s">
        <v>127</v>
      </c>
      <c r="D251" s="1">
        <v>58200</v>
      </c>
      <c r="E251" s="1">
        <f>D251-36375</f>
        <v>21825</v>
      </c>
      <c r="F251" s="3">
        <v>42732</v>
      </c>
      <c r="G251" s="6" t="s">
        <v>915</v>
      </c>
      <c r="H251" s="1" t="s">
        <v>244</v>
      </c>
    </row>
    <row r="252" spans="1:8" ht="25.5" customHeight="1" x14ac:dyDescent="0.2">
      <c r="A252" s="1">
        <f t="shared" si="14"/>
        <v>242</v>
      </c>
      <c r="B252" s="1">
        <v>79050710</v>
      </c>
      <c r="C252" s="1" t="s">
        <v>128</v>
      </c>
      <c r="D252" s="1">
        <v>77991.41</v>
      </c>
      <c r="E252" s="1">
        <f>D252-60443.35</f>
        <v>17548.060000000005</v>
      </c>
      <c r="F252" s="3">
        <v>43009</v>
      </c>
      <c r="G252" s="6" t="s">
        <v>897</v>
      </c>
      <c r="H252" s="1" t="s">
        <v>244</v>
      </c>
    </row>
    <row r="253" spans="1:8" ht="43.5" customHeight="1" x14ac:dyDescent="0.2">
      <c r="A253" s="1">
        <f t="shared" si="14"/>
        <v>243</v>
      </c>
      <c r="B253" s="1">
        <v>79050907</v>
      </c>
      <c r="C253" s="1" t="s">
        <v>1558</v>
      </c>
      <c r="D253" s="1">
        <v>259372.46</v>
      </c>
      <c r="E253" s="1">
        <f>D253-90780.37</f>
        <v>168592.09</v>
      </c>
      <c r="F253" s="3">
        <v>42857</v>
      </c>
      <c r="G253" s="6" t="s">
        <v>381</v>
      </c>
      <c r="H253" s="1" t="s">
        <v>244</v>
      </c>
    </row>
    <row r="254" spans="1:8" ht="23.25" customHeight="1" x14ac:dyDescent="0.2">
      <c r="A254" s="1">
        <f t="shared" si="14"/>
        <v>244</v>
      </c>
      <c r="B254" s="1">
        <v>79050455</v>
      </c>
      <c r="C254" s="1" t="s">
        <v>457</v>
      </c>
      <c r="D254" s="1">
        <v>44250</v>
      </c>
      <c r="E254" s="1">
        <f>D254-29470.5</f>
        <v>14779.5</v>
      </c>
      <c r="F254" s="3">
        <v>43448</v>
      </c>
      <c r="G254" s="6" t="s">
        <v>458</v>
      </c>
      <c r="H254" s="1" t="s">
        <v>244</v>
      </c>
    </row>
    <row r="255" spans="1:8" ht="23.25" customHeight="1" x14ac:dyDescent="0.2">
      <c r="A255" s="1">
        <f t="shared" si="14"/>
        <v>245</v>
      </c>
      <c r="B255" s="1">
        <f>B239+1</f>
        <v>79050593</v>
      </c>
      <c r="C255" s="1" t="s">
        <v>223</v>
      </c>
      <c r="D255" s="1">
        <v>746250</v>
      </c>
      <c r="E255" s="1">
        <f>D255-559687.5</f>
        <v>186562.5</v>
      </c>
      <c r="F255" s="3">
        <v>42005</v>
      </c>
      <c r="G255" s="1" t="s">
        <v>729</v>
      </c>
      <c r="H255" s="1" t="s">
        <v>244</v>
      </c>
    </row>
    <row r="256" spans="1:8" ht="23.25" customHeight="1" x14ac:dyDescent="0.2">
      <c r="A256" s="1">
        <f t="shared" si="14"/>
        <v>246</v>
      </c>
      <c r="B256" s="1">
        <f>B255+1</f>
        <v>79050594</v>
      </c>
      <c r="C256" s="1" t="s">
        <v>1370</v>
      </c>
      <c r="D256" s="1">
        <v>746250</v>
      </c>
      <c r="E256" s="1">
        <f>D256-559687.5</f>
        <v>186562.5</v>
      </c>
      <c r="F256" s="3">
        <v>42005</v>
      </c>
      <c r="G256" s="1" t="s">
        <v>729</v>
      </c>
      <c r="H256" s="1" t="s">
        <v>244</v>
      </c>
    </row>
    <row r="257" spans="1:8" ht="45" x14ac:dyDescent="0.2">
      <c r="A257" s="1">
        <f t="shared" si="14"/>
        <v>247</v>
      </c>
      <c r="B257" s="1">
        <v>79050720</v>
      </c>
      <c r="C257" s="1" t="s">
        <v>1587</v>
      </c>
      <c r="D257" s="1">
        <v>487487</v>
      </c>
      <c r="E257" s="1">
        <f>D257-268117.85</f>
        <v>219369.15000000002</v>
      </c>
      <c r="F257" s="3">
        <v>42005</v>
      </c>
      <c r="G257" s="6" t="s">
        <v>729</v>
      </c>
      <c r="H257" s="1" t="s">
        <v>244</v>
      </c>
    </row>
    <row r="258" spans="1:8" ht="36" customHeight="1" x14ac:dyDescent="0.2">
      <c r="A258" s="1">
        <f t="shared" si="14"/>
        <v>248</v>
      </c>
      <c r="B258" s="1">
        <v>79050721</v>
      </c>
      <c r="C258" s="1" t="s">
        <v>1301</v>
      </c>
      <c r="D258" s="1">
        <v>2304420</v>
      </c>
      <c r="E258" s="1">
        <f>D258-1267431</f>
        <v>1036989</v>
      </c>
      <c r="F258" s="3">
        <v>42005</v>
      </c>
      <c r="G258" s="6" t="s">
        <v>729</v>
      </c>
      <c r="H258" s="1" t="s">
        <v>244</v>
      </c>
    </row>
    <row r="259" spans="1:8" ht="33.75" customHeight="1" x14ac:dyDescent="0.2">
      <c r="A259" s="1">
        <f t="shared" si="14"/>
        <v>249</v>
      </c>
      <c r="B259" s="1">
        <v>79050722</v>
      </c>
      <c r="C259" s="1" t="s">
        <v>997</v>
      </c>
      <c r="D259" s="1">
        <f>2304420+391478.38</f>
        <v>2695898.38</v>
      </c>
      <c r="E259" s="1">
        <f>D259-1991666</f>
        <v>704232.37999999989</v>
      </c>
      <c r="F259" s="3">
        <v>42005</v>
      </c>
      <c r="G259" s="6" t="s">
        <v>729</v>
      </c>
      <c r="H259" s="1" t="s">
        <v>244</v>
      </c>
    </row>
    <row r="260" spans="1:8" ht="33.75" customHeight="1" x14ac:dyDescent="0.2">
      <c r="A260" s="1">
        <f t="shared" si="14"/>
        <v>250</v>
      </c>
      <c r="B260" s="1">
        <v>79050723</v>
      </c>
      <c r="C260" s="1" t="s">
        <v>1234</v>
      </c>
      <c r="D260" s="1" t="s">
        <v>1718</v>
      </c>
      <c r="E260" s="1" t="s">
        <v>1718</v>
      </c>
      <c r="F260" s="3">
        <v>42005</v>
      </c>
      <c r="G260" s="6" t="s">
        <v>729</v>
      </c>
      <c r="H260" s="1" t="s">
        <v>244</v>
      </c>
    </row>
    <row r="261" spans="1:8" ht="23.25" customHeight="1" x14ac:dyDescent="0.2">
      <c r="A261" s="1">
        <f t="shared" si="14"/>
        <v>251</v>
      </c>
      <c r="B261" s="1">
        <v>79050724</v>
      </c>
      <c r="C261" s="1" t="s">
        <v>1235</v>
      </c>
      <c r="D261" s="1">
        <v>305990</v>
      </c>
      <c r="E261" s="1">
        <f>D261-111074.37</f>
        <v>194915.63</v>
      </c>
      <c r="F261" s="3">
        <v>42005</v>
      </c>
      <c r="G261" s="6" t="s">
        <v>729</v>
      </c>
      <c r="H261" s="1" t="s">
        <v>244</v>
      </c>
    </row>
    <row r="262" spans="1:8" ht="23.25" customHeight="1" x14ac:dyDescent="0.2">
      <c r="A262" s="1">
        <f t="shared" si="14"/>
        <v>252</v>
      </c>
      <c r="B262" s="1">
        <v>79050725</v>
      </c>
      <c r="C262" s="1" t="s">
        <v>1465</v>
      </c>
      <c r="D262" s="1">
        <v>467308</v>
      </c>
      <c r="E262" s="1">
        <f>D262-127107.77</f>
        <v>340200.23</v>
      </c>
      <c r="F262" s="3">
        <v>42005</v>
      </c>
      <c r="G262" s="6" t="s">
        <v>729</v>
      </c>
      <c r="H262" s="1" t="s">
        <v>244</v>
      </c>
    </row>
    <row r="263" spans="1:8" ht="33.75" x14ac:dyDescent="0.2">
      <c r="A263" s="1">
        <f t="shared" si="14"/>
        <v>253</v>
      </c>
      <c r="B263" s="1">
        <v>79050726</v>
      </c>
      <c r="C263" s="1" t="s">
        <v>1466</v>
      </c>
      <c r="D263" s="1" t="s">
        <v>1718</v>
      </c>
      <c r="E263" s="1" t="s">
        <v>1718</v>
      </c>
      <c r="F263" s="3">
        <v>42005</v>
      </c>
      <c r="G263" s="6" t="s">
        <v>729</v>
      </c>
      <c r="H263" s="1" t="s">
        <v>244</v>
      </c>
    </row>
    <row r="264" spans="1:8" ht="33.75" x14ac:dyDescent="0.2">
      <c r="A264" s="1">
        <f t="shared" si="14"/>
        <v>254</v>
      </c>
      <c r="B264" s="1">
        <v>79050727</v>
      </c>
      <c r="C264" s="1" t="s">
        <v>813</v>
      </c>
      <c r="D264" s="1" t="s">
        <v>1718</v>
      </c>
      <c r="E264" s="1" t="s">
        <v>1718</v>
      </c>
      <c r="F264" s="3">
        <v>42005</v>
      </c>
      <c r="G264" s="6" t="s">
        <v>729</v>
      </c>
      <c r="H264" s="1" t="s">
        <v>244</v>
      </c>
    </row>
    <row r="265" spans="1:8" ht="33.75" x14ac:dyDescent="0.2">
      <c r="A265" s="1">
        <f t="shared" si="14"/>
        <v>255</v>
      </c>
      <c r="B265" s="1">
        <v>79050728</v>
      </c>
      <c r="C265" s="1" t="s">
        <v>814</v>
      </c>
      <c r="D265" s="1" t="s">
        <v>1718</v>
      </c>
      <c r="E265" s="1" t="s">
        <v>1718</v>
      </c>
      <c r="F265" s="3">
        <v>42005</v>
      </c>
      <c r="G265" s="6" t="s">
        <v>729</v>
      </c>
      <c r="H265" s="1" t="s">
        <v>244</v>
      </c>
    </row>
    <row r="266" spans="1:8" ht="22.5" customHeight="1" x14ac:dyDescent="0.2">
      <c r="A266" s="1">
        <f t="shared" si="14"/>
        <v>256</v>
      </c>
      <c r="B266" s="1">
        <v>79050729</v>
      </c>
      <c r="C266" s="1" t="s">
        <v>444</v>
      </c>
      <c r="D266" s="1">
        <v>76700</v>
      </c>
      <c r="E266" s="1">
        <f>D266-49088</f>
        <v>27612</v>
      </c>
      <c r="F266" s="3">
        <v>42005</v>
      </c>
      <c r="G266" s="6" t="s">
        <v>729</v>
      </c>
      <c r="H266" s="1" t="s">
        <v>244</v>
      </c>
    </row>
    <row r="267" spans="1:8" ht="23.25" customHeight="1" x14ac:dyDescent="0.2">
      <c r="A267" s="1">
        <f t="shared" si="14"/>
        <v>257</v>
      </c>
      <c r="B267" s="1">
        <v>79050730</v>
      </c>
      <c r="C267" s="1" t="s">
        <v>445</v>
      </c>
      <c r="D267" s="1" t="s">
        <v>1718</v>
      </c>
      <c r="E267" s="1" t="s">
        <v>1718</v>
      </c>
      <c r="F267" s="3">
        <v>42005</v>
      </c>
      <c r="G267" s="6" t="s">
        <v>729</v>
      </c>
      <c r="H267" s="1" t="s">
        <v>244</v>
      </c>
    </row>
    <row r="268" spans="1:8" ht="52.5" customHeight="1" x14ac:dyDescent="0.2">
      <c r="A268" s="1">
        <f t="shared" si="14"/>
        <v>258</v>
      </c>
      <c r="B268" s="1">
        <v>79050841</v>
      </c>
      <c r="C268" s="1" t="s">
        <v>1543</v>
      </c>
      <c r="D268" s="1">
        <v>1464818</v>
      </c>
      <c r="E268" s="1">
        <v>0</v>
      </c>
      <c r="F268" s="3">
        <v>43815</v>
      </c>
      <c r="G268" s="6" t="s">
        <v>1544</v>
      </c>
      <c r="H268" s="1" t="s">
        <v>244</v>
      </c>
    </row>
    <row r="269" spans="1:8" ht="23.25" customHeight="1" x14ac:dyDescent="0.2">
      <c r="A269" s="1">
        <f t="shared" si="14"/>
        <v>259</v>
      </c>
      <c r="B269" s="1">
        <v>79050731</v>
      </c>
      <c r="C269" s="1" t="s">
        <v>446</v>
      </c>
      <c r="D269" s="1">
        <v>398290.2</v>
      </c>
      <c r="E269" s="1">
        <v>0</v>
      </c>
      <c r="F269" s="3">
        <v>42005</v>
      </c>
      <c r="G269" s="6" t="s">
        <v>729</v>
      </c>
      <c r="H269" s="1" t="s">
        <v>244</v>
      </c>
    </row>
    <row r="270" spans="1:8" ht="24" customHeight="1" x14ac:dyDescent="0.2">
      <c r="A270" s="1">
        <f t="shared" si="14"/>
        <v>260</v>
      </c>
      <c r="B270" s="1">
        <v>79050732</v>
      </c>
      <c r="C270" s="1" t="s">
        <v>447</v>
      </c>
      <c r="D270" s="1">
        <v>130000</v>
      </c>
      <c r="E270" s="1">
        <f>D270-79625+D270*0.108*2</f>
        <v>78455</v>
      </c>
      <c r="F270" s="3">
        <v>42005</v>
      </c>
      <c r="G270" s="6" t="s">
        <v>381</v>
      </c>
      <c r="H270" s="1" t="s">
        <v>618</v>
      </c>
    </row>
    <row r="271" spans="1:8" ht="24" customHeight="1" x14ac:dyDescent="0.2">
      <c r="A271" s="1">
        <f t="shared" si="14"/>
        <v>261</v>
      </c>
      <c r="B271" s="1">
        <v>79050733</v>
      </c>
      <c r="C271" s="1" t="s">
        <v>448</v>
      </c>
      <c r="D271" s="1" t="s">
        <v>1718</v>
      </c>
      <c r="E271" s="1" t="s">
        <v>1718</v>
      </c>
      <c r="F271" s="3">
        <v>42005</v>
      </c>
      <c r="G271" s="6" t="s">
        <v>729</v>
      </c>
      <c r="H271" s="1" t="s">
        <v>244</v>
      </c>
    </row>
    <row r="272" spans="1:8" ht="23.25" customHeight="1" x14ac:dyDescent="0.2">
      <c r="A272" s="1">
        <f t="shared" si="14"/>
        <v>262</v>
      </c>
      <c r="B272" s="1">
        <v>79050734</v>
      </c>
      <c r="C272" s="1" t="s">
        <v>449</v>
      </c>
      <c r="D272" s="1" t="s">
        <v>1718</v>
      </c>
      <c r="E272" s="1" t="s">
        <v>1718</v>
      </c>
      <c r="F272" s="3">
        <v>42005</v>
      </c>
      <c r="G272" s="6" t="s">
        <v>729</v>
      </c>
      <c r="H272" s="1" t="s">
        <v>244</v>
      </c>
    </row>
    <row r="273" spans="1:8" ht="33.75" x14ac:dyDescent="0.2">
      <c r="A273" s="1">
        <f t="shared" si="14"/>
        <v>263</v>
      </c>
      <c r="B273" s="1">
        <v>79050561</v>
      </c>
      <c r="C273" s="1" t="s">
        <v>280</v>
      </c>
      <c r="D273" s="1">
        <v>213848</v>
      </c>
      <c r="E273" s="1">
        <f>D273-145416.64</f>
        <v>68431.359999999986</v>
      </c>
      <c r="F273" s="1"/>
      <c r="G273" s="1" t="s">
        <v>728</v>
      </c>
      <c r="H273" s="1" t="s">
        <v>244</v>
      </c>
    </row>
    <row r="274" spans="1:8" ht="47.25" customHeight="1" x14ac:dyDescent="0.2">
      <c r="A274" s="1">
        <f t="shared" si="14"/>
        <v>264</v>
      </c>
      <c r="B274" s="1">
        <v>79050905</v>
      </c>
      <c r="C274" s="1" t="s">
        <v>162</v>
      </c>
      <c r="D274" s="1">
        <v>145629.10999999999</v>
      </c>
      <c r="E274" s="2">
        <f>16990.06+D274*0.2*4</f>
        <v>133493.348</v>
      </c>
      <c r="F274" s="3">
        <v>42118</v>
      </c>
      <c r="G274" s="6" t="s">
        <v>381</v>
      </c>
      <c r="H274" s="1" t="s">
        <v>618</v>
      </c>
    </row>
    <row r="275" spans="1:8" ht="33.75" x14ac:dyDescent="0.2">
      <c r="A275" s="1">
        <f t="shared" si="14"/>
        <v>265</v>
      </c>
      <c r="B275" s="1">
        <f>B256+1</f>
        <v>79050595</v>
      </c>
      <c r="C275" s="1" t="s">
        <v>224</v>
      </c>
      <c r="D275" s="1">
        <v>1206896.1599999999</v>
      </c>
      <c r="E275" s="1">
        <f>D275-905172.16</f>
        <v>301723.99999999988</v>
      </c>
      <c r="F275" s="3">
        <v>43010</v>
      </c>
      <c r="G275" s="1" t="s">
        <v>126</v>
      </c>
      <c r="H275" s="1" t="s">
        <v>244</v>
      </c>
    </row>
    <row r="276" spans="1:8" ht="33.75" x14ac:dyDescent="0.2">
      <c r="A276" s="1">
        <f t="shared" si="14"/>
        <v>266</v>
      </c>
      <c r="B276" s="1">
        <f>B275+1</f>
        <v>79050596</v>
      </c>
      <c r="C276" s="1" t="s">
        <v>913</v>
      </c>
      <c r="D276" s="1">
        <v>1206896.1599999999</v>
      </c>
      <c r="E276" s="1">
        <f>D276-905172.16</f>
        <v>301723.99999999988</v>
      </c>
      <c r="F276" s="3">
        <v>43010</v>
      </c>
      <c r="G276" s="1" t="s">
        <v>126</v>
      </c>
      <c r="H276" s="1" t="s">
        <v>244</v>
      </c>
    </row>
    <row r="277" spans="1:8" ht="33.75" x14ac:dyDescent="0.2">
      <c r="A277" s="1">
        <f t="shared" si="14"/>
        <v>267</v>
      </c>
      <c r="B277" s="1">
        <f>B276+1</f>
        <v>79050597</v>
      </c>
      <c r="C277" s="1" t="s">
        <v>1839</v>
      </c>
      <c r="D277" s="1">
        <v>1206896.1599999999</v>
      </c>
      <c r="E277" s="1">
        <f>D277-905172.16</f>
        <v>301723.99999999988</v>
      </c>
      <c r="F277" s="3">
        <v>43010</v>
      </c>
      <c r="G277" s="1" t="s">
        <v>126</v>
      </c>
      <c r="H277" s="1" t="s">
        <v>244</v>
      </c>
    </row>
    <row r="278" spans="1:8" ht="23.25" customHeight="1" x14ac:dyDescent="0.2">
      <c r="A278" s="1">
        <f t="shared" si="14"/>
        <v>268</v>
      </c>
      <c r="B278" s="1">
        <f>[2]Лист1!B20+1</f>
        <v>79050600</v>
      </c>
      <c r="C278" s="1" t="s">
        <v>1840</v>
      </c>
      <c r="D278" s="1">
        <v>63956</v>
      </c>
      <c r="E278" s="1">
        <f>D278-23983.47</f>
        <v>39972.53</v>
      </c>
      <c r="F278" s="3">
        <v>43010</v>
      </c>
      <c r="G278" s="1" t="s">
        <v>126</v>
      </c>
      <c r="H278" s="1" t="s">
        <v>244</v>
      </c>
    </row>
    <row r="279" spans="1:8" ht="24.75" customHeight="1" x14ac:dyDescent="0.2">
      <c r="A279" s="1">
        <f t="shared" si="14"/>
        <v>269</v>
      </c>
      <c r="B279" s="1">
        <f t="shared" ref="B279:B286" si="15">B278+1</f>
        <v>79050601</v>
      </c>
      <c r="C279" s="1" t="s">
        <v>1840</v>
      </c>
      <c r="D279" s="1">
        <v>63956</v>
      </c>
      <c r="E279" s="1">
        <f>D279-23983.47</f>
        <v>39972.53</v>
      </c>
      <c r="F279" s="3">
        <v>43010</v>
      </c>
      <c r="G279" s="1" t="s">
        <v>126</v>
      </c>
      <c r="H279" s="1" t="s">
        <v>244</v>
      </c>
    </row>
    <row r="280" spans="1:8" ht="21.75" customHeight="1" x14ac:dyDescent="0.2">
      <c r="A280" s="1">
        <f t="shared" si="14"/>
        <v>270</v>
      </c>
      <c r="B280" s="1">
        <f t="shared" si="15"/>
        <v>79050602</v>
      </c>
      <c r="C280" s="1" t="s">
        <v>1841</v>
      </c>
      <c r="D280" s="1">
        <v>33630</v>
      </c>
      <c r="E280" s="1">
        <f>D280-12611.28</f>
        <v>21018.720000000001</v>
      </c>
      <c r="F280" s="3">
        <v>43010</v>
      </c>
      <c r="G280" s="1" t="s">
        <v>126</v>
      </c>
      <c r="H280" s="1" t="s">
        <v>244</v>
      </c>
    </row>
    <row r="281" spans="1:8" ht="23.25" customHeight="1" x14ac:dyDescent="0.2">
      <c r="A281" s="1">
        <f t="shared" si="14"/>
        <v>271</v>
      </c>
      <c r="B281" s="1">
        <f t="shared" si="15"/>
        <v>79050603</v>
      </c>
      <c r="C281" s="1" t="s">
        <v>903</v>
      </c>
      <c r="D281" s="1">
        <v>82600</v>
      </c>
      <c r="E281" s="1">
        <f>D281-66080</f>
        <v>16520</v>
      </c>
      <c r="F281" s="3">
        <v>43010</v>
      </c>
      <c r="G281" s="1" t="s">
        <v>126</v>
      </c>
      <c r="H281" s="1" t="s">
        <v>244</v>
      </c>
    </row>
    <row r="282" spans="1:8" ht="24.75" customHeight="1" x14ac:dyDescent="0.2">
      <c r="A282" s="1">
        <f t="shared" si="14"/>
        <v>272</v>
      </c>
      <c r="B282" s="1">
        <f t="shared" si="15"/>
        <v>79050604</v>
      </c>
      <c r="C282" s="1" t="s">
        <v>904</v>
      </c>
      <c r="D282" s="1">
        <v>344404</v>
      </c>
      <c r="E282" s="1">
        <f>D282-187699.8</f>
        <v>156704.20000000001</v>
      </c>
      <c r="F282" s="3">
        <v>43010</v>
      </c>
      <c r="G282" s="1" t="s">
        <v>126</v>
      </c>
      <c r="H282" s="1" t="s">
        <v>244</v>
      </c>
    </row>
    <row r="283" spans="1:8" ht="21.75" customHeight="1" x14ac:dyDescent="0.2">
      <c r="A283" s="1">
        <f t="shared" si="14"/>
        <v>273</v>
      </c>
      <c r="B283" s="1">
        <f t="shared" si="15"/>
        <v>79050605</v>
      </c>
      <c r="C283" s="1" t="s">
        <v>905</v>
      </c>
      <c r="D283" s="1">
        <v>236296</v>
      </c>
      <c r="E283" s="1">
        <f>D283</f>
        <v>236296</v>
      </c>
      <c r="F283" s="3">
        <v>43010</v>
      </c>
      <c r="G283" s="1" t="s">
        <v>126</v>
      </c>
      <c r="H283" s="1" t="s">
        <v>244</v>
      </c>
    </row>
    <row r="284" spans="1:8" ht="23.25" customHeight="1" x14ac:dyDescent="0.2">
      <c r="A284" s="1">
        <f t="shared" si="14"/>
        <v>274</v>
      </c>
      <c r="B284" s="1">
        <f t="shared" si="15"/>
        <v>79050606</v>
      </c>
      <c r="C284" s="1" t="s">
        <v>906</v>
      </c>
      <c r="D284" s="1">
        <v>111030.86</v>
      </c>
      <c r="E284" s="1">
        <f>D284</f>
        <v>111030.86</v>
      </c>
      <c r="F284" s="3">
        <v>43010</v>
      </c>
      <c r="G284" s="1" t="s">
        <v>126</v>
      </c>
      <c r="H284" s="1" t="s">
        <v>244</v>
      </c>
    </row>
    <row r="285" spans="1:8" ht="23.25" customHeight="1" x14ac:dyDescent="0.2">
      <c r="A285" s="1">
        <f t="shared" si="14"/>
        <v>275</v>
      </c>
      <c r="B285" s="1">
        <f t="shared" si="15"/>
        <v>79050607</v>
      </c>
      <c r="C285" s="1" t="s">
        <v>907</v>
      </c>
      <c r="D285" s="1">
        <v>55029.8</v>
      </c>
      <c r="E285" s="1">
        <f>D285</f>
        <v>55029.8</v>
      </c>
      <c r="F285" s="3">
        <v>43010</v>
      </c>
      <c r="G285" s="1" t="s">
        <v>126</v>
      </c>
      <c r="H285" s="1" t="s">
        <v>244</v>
      </c>
    </row>
    <row r="286" spans="1:8" ht="20.25" customHeight="1" x14ac:dyDescent="0.2">
      <c r="A286" s="1">
        <f t="shared" si="14"/>
        <v>276</v>
      </c>
      <c r="B286" s="1">
        <f t="shared" si="15"/>
        <v>79050608</v>
      </c>
      <c r="C286" s="1" t="s">
        <v>908</v>
      </c>
      <c r="D286" s="1">
        <v>338202.5</v>
      </c>
      <c r="E286" s="1">
        <f>D286</f>
        <v>338202.5</v>
      </c>
      <c r="F286" s="3">
        <v>43010</v>
      </c>
      <c r="G286" s="1" t="s">
        <v>126</v>
      </c>
      <c r="H286" s="1" t="s">
        <v>244</v>
      </c>
    </row>
    <row r="287" spans="1:8" ht="33.75" x14ac:dyDescent="0.2">
      <c r="A287" s="1">
        <f t="shared" si="14"/>
        <v>277</v>
      </c>
      <c r="B287" s="1">
        <v>79050760</v>
      </c>
      <c r="C287" s="1" t="s">
        <v>242</v>
      </c>
      <c r="D287" s="1">
        <v>60597</v>
      </c>
      <c r="E287" s="1">
        <f>D287-7574.59</f>
        <v>53022.41</v>
      </c>
      <c r="F287" s="3">
        <v>43010</v>
      </c>
      <c r="G287" s="6" t="s">
        <v>126</v>
      </c>
      <c r="H287" s="1" t="s">
        <v>244</v>
      </c>
    </row>
    <row r="288" spans="1:8" ht="24.75" customHeight="1" x14ac:dyDescent="0.2">
      <c r="A288" s="1">
        <f t="shared" si="14"/>
        <v>278</v>
      </c>
      <c r="B288" s="1">
        <v>79050761</v>
      </c>
      <c r="C288" s="1" t="s">
        <v>243</v>
      </c>
      <c r="D288" s="1" t="s">
        <v>1718</v>
      </c>
      <c r="E288" s="1" t="s">
        <v>1718</v>
      </c>
      <c r="F288" s="3">
        <v>43010</v>
      </c>
      <c r="G288" s="6" t="s">
        <v>126</v>
      </c>
      <c r="H288" s="1" t="s">
        <v>244</v>
      </c>
    </row>
    <row r="289" spans="1:8" ht="21.75" customHeight="1" x14ac:dyDescent="0.2">
      <c r="A289" s="1">
        <f t="shared" si="14"/>
        <v>279</v>
      </c>
      <c r="B289" s="1">
        <v>79050762</v>
      </c>
      <c r="C289" s="1" t="s">
        <v>898</v>
      </c>
      <c r="D289" s="1" t="s">
        <v>1718</v>
      </c>
      <c r="E289" s="1" t="s">
        <v>1718</v>
      </c>
      <c r="F289" s="3">
        <v>43010</v>
      </c>
      <c r="G289" s="6" t="s">
        <v>126</v>
      </c>
      <c r="H289" s="1" t="s">
        <v>244</v>
      </c>
    </row>
    <row r="290" spans="1:8" ht="26.25" customHeight="1" x14ac:dyDescent="0.2">
      <c r="A290" s="1">
        <f t="shared" si="14"/>
        <v>280</v>
      </c>
      <c r="B290" s="1">
        <v>79050763</v>
      </c>
      <c r="C290" s="1" t="s">
        <v>899</v>
      </c>
      <c r="D290" s="1" t="s">
        <v>1718</v>
      </c>
      <c r="E290" s="1" t="s">
        <v>1718</v>
      </c>
      <c r="F290" s="3">
        <v>43010</v>
      </c>
      <c r="G290" s="6" t="s">
        <v>126</v>
      </c>
      <c r="H290" s="1" t="s">
        <v>244</v>
      </c>
    </row>
    <row r="291" spans="1:8" ht="24.75" customHeight="1" x14ac:dyDescent="0.2">
      <c r="A291" s="1">
        <f t="shared" si="14"/>
        <v>281</v>
      </c>
      <c r="B291" s="1">
        <v>79050764</v>
      </c>
      <c r="C291" s="1" t="s">
        <v>900</v>
      </c>
      <c r="D291" s="1">
        <v>1464550</v>
      </c>
      <c r="E291" s="1">
        <f>D291-1459431.95</f>
        <v>5118.0500000000466</v>
      </c>
      <c r="F291" s="3">
        <v>43010</v>
      </c>
      <c r="G291" s="6" t="s">
        <v>126</v>
      </c>
      <c r="H291" s="1" t="s">
        <v>244</v>
      </c>
    </row>
    <row r="292" spans="1:8" ht="30.75" customHeight="1" x14ac:dyDescent="0.2">
      <c r="A292" s="1">
        <f t="shared" si="14"/>
        <v>282</v>
      </c>
      <c r="B292" s="1">
        <v>79050790</v>
      </c>
      <c r="C292" s="1" t="s">
        <v>1540</v>
      </c>
      <c r="D292" s="1">
        <v>1464550</v>
      </c>
      <c r="E292" s="1">
        <v>0</v>
      </c>
      <c r="F292" s="3">
        <v>43763</v>
      </c>
      <c r="G292" s="6" t="s">
        <v>1539</v>
      </c>
      <c r="H292" s="1" t="s">
        <v>244</v>
      </c>
    </row>
    <row r="293" spans="1:8" ht="26.25" customHeight="1" x14ac:dyDescent="0.2">
      <c r="A293" s="1">
        <f t="shared" si="14"/>
        <v>283</v>
      </c>
      <c r="B293" s="1">
        <v>79050765</v>
      </c>
      <c r="C293" s="1" t="s">
        <v>901</v>
      </c>
      <c r="D293" s="1">
        <v>48000</v>
      </c>
      <c r="E293" s="1">
        <f>D293-29400+D293*0.108*3</f>
        <v>34152</v>
      </c>
      <c r="F293" s="3"/>
      <c r="G293" s="6" t="s">
        <v>381</v>
      </c>
      <c r="H293" s="1" t="s">
        <v>618</v>
      </c>
    </row>
    <row r="294" spans="1:8" ht="30" customHeight="1" x14ac:dyDescent="0.2">
      <c r="A294" s="1">
        <f t="shared" si="14"/>
        <v>284</v>
      </c>
      <c r="B294" s="1">
        <v>79050235</v>
      </c>
      <c r="C294" s="1" t="s">
        <v>954</v>
      </c>
      <c r="D294" s="1">
        <v>94000</v>
      </c>
      <c r="E294" s="1">
        <f>D294-54833</f>
        <v>39167</v>
      </c>
      <c r="F294" s="3">
        <v>43130</v>
      </c>
      <c r="G294" s="6" t="s">
        <v>1822</v>
      </c>
      <c r="H294" s="1" t="s">
        <v>244</v>
      </c>
    </row>
    <row r="295" spans="1:8" ht="33.75" x14ac:dyDescent="0.2">
      <c r="A295" s="1">
        <f t="shared" si="14"/>
        <v>285</v>
      </c>
      <c r="B295" s="1">
        <v>79050237</v>
      </c>
      <c r="C295" s="1" t="s">
        <v>955</v>
      </c>
      <c r="D295" s="1">
        <v>5800</v>
      </c>
      <c r="E295" s="1">
        <f>D295-3383</f>
        <v>2417</v>
      </c>
      <c r="F295" s="3">
        <v>43130</v>
      </c>
      <c r="G295" s="6" t="s">
        <v>1822</v>
      </c>
      <c r="H295" s="1" t="s">
        <v>244</v>
      </c>
    </row>
    <row r="296" spans="1:8" ht="33.75" x14ac:dyDescent="0.2">
      <c r="A296" s="1">
        <f t="shared" si="14"/>
        <v>286</v>
      </c>
      <c r="B296" s="1">
        <v>79050860</v>
      </c>
      <c r="C296" s="1" t="s">
        <v>582</v>
      </c>
      <c r="D296" s="1">
        <v>687428.63</v>
      </c>
      <c r="E296" s="2">
        <f>D296-635848.58</f>
        <v>51580.050000000047</v>
      </c>
      <c r="F296" s="3">
        <v>43538</v>
      </c>
      <c r="G296" s="6" t="s">
        <v>583</v>
      </c>
      <c r="H296" s="1" t="s">
        <v>244</v>
      </c>
    </row>
    <row r="297" spans="1:8" ht="33.75" x14ac:dyDescent="0.2">
      <c r="A297" s="1">
        <f t="shared" si="14"/>
        <v>287</v>
      </c>
      <c r="B297" s="1">
        <v>79050864</v>
      </c>
      <c r="C297" s="1" t="s">
        <v>582</v>
      </c>
      <c r="D297" s="1">
        <v>687428.62</v>
      </c>
      <c r="E297" s="2">
        <f>D297-635848.57</f>
        <v>51580.050000000047</v>
      </c>
      <c r="F297" s="3">
        <v>43538</v>
      </c>
      <c r="G297" s="6" t="s">
        <v>583</v>
      </c>
      <c r="H297" s="1" t="s">
        <v>244</v>
      </c>
    </row>
    <row r="298" spans="1:8" ht="22.5" x14ac:dyDescent="0.2">
      <c r="A298" s="1">
        <f t="shared" si="14"/>
        <v>288</v>
      </c>
      <c r="B298" s="1">
        <v>79050914</v>
      </c>
      <c r="C298" s="1" t="s">
        <v>374</v>
      </c>
      <c r="D298" s="2">
        <v>620000</v>
      </c>
      <c r="E298" s="2">
        <v>0</v>
      </c>
      <c r="F298" s="3">
        <v>43829</v>
      </c>
      <c r="G298" s="6" t="s">
        <v>1885</v>
      </c>
      <c r="H298" s="1" t="s">
        <v>1886</v>
      </c>
    </row>
    <row r="299" spans="1:8" ht="45" customHeight="1" x14ac:dyDescent="0.2">
      <c r="A299" s="1">
        <f t="shared" si="14"/>
        <v>289</v>
      </c>
      <c r="B299" s="1">
        <f>B215+1</f>
        <v>79050611</v>
      </c>
      <c r="C299" s="1" t="s">
        <v>956</v>
      </c>
      <c r="D299" s="1">
        <v>1102768.7</v>
      </c>
      <c r="E299" s="1">
        <f>D299-827076.5</f>
        <v>275692.19999999995</v>
      </c>
      <c r="F299" s="3"/>
      <c r="G299" s="1" t="s">
        <v>729</v>
      </c>
      <c r="H299" s="1" t="s">
        <v>244</v>
      </c>
    </row>
    <row r="300" spans="1:8" ht="24.75" customHeight="1" x14ac:dyDescent="0.2">
      <c r="A300" s="1">
        <f t="shared" ref="A300:A363" si="16">A299+1</f>
        <v>290</v>
      </c>
      <c r="B300" s="1">
        <f>B299+1</f>
        <v>79050612</v>
      </c>
      <c r="C300" s="1" t="s">
        <v>1337</v>
      </c>
      <c r="D300" s="1">
        <v>197231.3</v>
      </c>
      <c r="E300" s="1">
        <f>D300</f>
        <v>197231.3</v>
      </c>
      <c r="F300" s="3"/>
      <c r="G300" s="1" t="s">
        <v>729</v>
      </c>
      <c r="H300" s="1" t="s">
        <v>244</v>
      </c>
    </row>
    <row r="301" spans="1:8" ht="24.75" customHeight="1" x14ac:dyDescent="0.2">
      <c r="A301" s="1">
        <f t="shared" si="16"/>
        <v>291</v>
      </c>
      <c r="B301" s="1">
        <v>79050683</v>
      </c>
      <c r="C301" s="1" t="s">
        <v>736</v>
      </c>
      <c r="D301" s="1" t="s">
        <v>1718</v>
      </c>
      <c r="E301" s="1" t="s">
        <v>1718</v>
      </c>
      <c r="F301" s="3">
        <v>42005</v>
      </c>
      <c r="G301" s="6" t="s">
        <v>729</v>
      </c>
      <c r="H301" s="1" t="s">
        <v>244</v>
      </c>
    </row>
    <row r="302" spans="1:8" ht="23.25" customHeight="1" x14ac:dyDescent="0.2">
      <c r="A302" s="1">
        <f t="shared" si="16"/>
        <v>292</v>
      </c>
      <c r="B302" s="1">
        <v>79050684</v>
      </c>
      <c r="C302" s="1" t="s">
        <v>736</v>
      </c>
      <c r="D302" s="1" t="s">
        <v>1718</v>
      </c>
      <c r="E302" s="1" t="s">
        <v>1718</v>
      </c>
      <c r="F302" s="3">
        <v>42005</v>
      </c>
      <c r="G302" s="6" t="s">
        <v>729</v>
      </c>
      <c r="H302" s="1" t="s">
        <v>244</v>
      </c>
    </row>
    <row r="303" spans="1:8" ht="24.75" customHeight="1" x14ac:dyDescent="0.2">
      <c r="A303" s="1">
        <f t="shared" si="16"/>
        <v>293</v>
      </c>
      <c r="B303" s="1">
        <v>79050685</v>
      </c>
      <c r="C303" s="1" t="s">
        <v>340</v>
      </c>
      <c r="D303" s="1" t="s">
        <v>1718</v>
      </c>
      <c r="E303" s="1" t="s">
        <v>1718</v>
      </c>
      <c r="F303" s="3">
        <v>42005</v>
      </c>
      <c r="G303" s="6" t="s">
        <v>729</v>
      </c>
      <c r="H303" s="1" t="s">
        <v>244</v>
      </c>
    </row>
    <row r="304" spans="1:8" ht="22.5" customHeight="1" x14ac:dyDescent="0.2">
      <c r="A304" s="1">
        <f t="shared" si="16"/>
        <v>294</v>
      </c>
      <c r="B304" s="1">
        <v>79050686</v>
      </c>
      <c r="C304" s="1" t="s">
        <v>778</v>
      </c>
      <c r="D304" s="1" t="s">
        <v>1718</v>
      </c>
      <c r="E304" s="1" t="s">
        <v>1718</v>
      </c>
      <c r="F304" s="3">
        <v>42005</v>
      </c>
      <c r="G304" s="6" t="s">
        <v>729</v>
      </c>
      <c r="H304" s="1" t="s">
        <v>244</v>
      </c>
    </row>
    <row r="305" spans="1:8" ht="23.25" customHeight="1" x14ac:dyDescent="0.2">
      <c r="A305" s="1">
        <f t="shared" si="16"/>
        <v>295</v>
      </c>
      <c r="B305" s="1">
        <v>79050687</v>
      </c>
      <c r="C305" s="1" t="s">
        <v>779</v>
      </c>
      <c r="D305" s="1" t="s">
        <v>1718</v>
      </c>
      <c r="E305" s="1" t="s">
        <v>1718</v>
      </c>
      <c r="F305" s="3">
        <v>42005</v>
      </c>
      <c r="G305" s="6" t="s">
        <v>729</v>
      </c>
      <c r="H305" s="1" t="s">
        <v>244</v>
      </c>
    </row>
    <row r="306" spans="1:8" ht="24.75" customHeight="1" x14ac:dyDescent="0.2">
      <c r="A306" s="1">
        <f t="shared" si="16"/>
        <v>296</v>
      </c>
      <c r="B306" s="1">
        <v>79050688</v>
      </c>
      <c r="C306" s="1" t="s">
        <v>780</v>
      </c>
      <c r="D306" s="1" t="s">
        <v>1718</v>
      </c>
      <c r="E306" s="1" t="s">
        <v>1718</v>
      </c>
      <c r="F306" s="3">
        <v>42005</v>
      </c>
      <c r="G306" s="6" t="s">
        <v>729</v>
      </c>
      <c r="H306" s="1" t="s">
        <v>244</v>
      </c>
    </row>
    <row r="307" spans="1:8" ht="24.75" customHeight="1" x14ac:dyDescent="0.2">
      <c r="A307" s="1">
        <f t="shared" si="16"/>
        <v>297</v>
      </c>
      <c r="B307" s="1">
        <v>79050689</v>
      </c>
      <c r="C307" s="1" t="s">
        <v>805</v>
      </c>
      <c r="D307" s="1">
        <v>38155.040000000001</v>
      </c>
      <c r="E307" s="1">
        <f>D307</f>
        <v>38155.040000000001</v>
      </c>
      <c r="F307" s="3">
        <v>42005</v>
      </c>
      <c r="G307" s="6" t="s">
        <v>729</v>
      </c>
      <c r="H307" s="1" t="s">
        <v>244</v>
      </c>
    </row>
    <row r="308" spans="1:8" ht="24" customHeight="1" x14ac:dyDescent="0.2">
      <c r="A308" s="1">
        <f t="shared" si="16"/>
        <v>298</v>
      </c>
      <c r="B308" s="1">
        <v>79050690</v>
      </c>
      <c r="C308" s="1" t="s">
        <v>806</v>
      </c>
      <c r="D308" s="1">
        <v>55968.68</v>
      </c>
      <c r="E308" s="1">
        <f>D308</f>
        <v>55968.68</v>
      </c>
      <c r="F308" s="3">
        <v>42005</v>
      </c>
      <c r="G308" s="6" t="s">
        <v>729</v>
      </c>
      <c r="H308" s="1" t="s">
        <v>244</v>
      </c>
    </row>
    <row r="309" spans="1:8" ht="24" customHeight="1" x14ac:dyDescent="0.2">
      <c r="A309" s="1">
        <f t="shared" si="16"/>
        <v>299</v>
      </c>
      <c r="B309" s="1">
        <v>79050691</v>
      </c>
      <c r="C309" s="1" t="s">
        <v>1118</v>
      </c>
      <c r="D309" s="1">
        <f>199611.3</f>
        <v>199611.3</v>
      </c>
      <c r="E309" s="1">
        <f>D309-153760.58</f>
        <v>45850.720000000001</v>
      </c>
      <c r="F309" s="3">
        <v>43049</v>
      </c>
      <c r="G309" s="6" t="s">
        <v>1119</v>
      </c>
      <c r="H309" s="1" t="s">
        <v>244</v>
      </c>
    </row>
    <row r="310" spans="1:8" ht="24.75" customHeight="1" x14ac:dyDescent="0.2">
      <c r="A310" s="1">
        <f t="shared" si="16"/>
        <v>300</v>
      </c>
      <c r="B310" s="1">
        <v>79050423</v>
      </c>
      <c r="C310" s="1" t="s">
        <v>286</v>
      </c>
      <c r="D310" s="1">
        <v>610000</v>
      </c>
      <c r="E310" s="1">
        <f>D310-462583.34</f>
        <v>147416.65999999997</v>
      </c>
      <c r="F310" s="3">
        <v>42964</v>
      </c>
      <c r="G310" s="6" t="s">
        <v>287</v>
      </c>
      <c r="H310" s="1" t="s">
        <v>244</v>
      </c>
    </row>
    <row r="311" spans="1:8" ht="24.75" customHeight="1" x14ac:dyDescent="0.2">
      <c r="A311" s="1">
        <f t="shared" si="16"/>
        <v>301</v>
      </c>
      <c r="B311" s="1">
        <v>79050742</v>
      </c>
      <c r="C311" s="1" t="s">
        <v>1893</v>
      </c>
      <c r="D311" s="1">
        <v>29535</v>
      </c>
      <c r="E311" s="1">
        <f>D311</f>
        <v>29535</v>
      </c>
      <c r="F311" s="3">
        <v>42005</v>
      </c>
      <c r="G311" s="6" t="s">
        <v>729</v>
      </c>
      <c r="H311" s="1" t="s">
        <v>244</v>
      </c>
    </row>
    <row r="312" spans="1:8" ht="25.5" customHeight="1" x14ac:dyDescent="0.2">
      <c r="A312" s="1">
        <f t="shared" si="16"/>
        <v>302</v>
      </c>
      <c r="B312" s="1">
        <v>79050900</v>
      </c>
      <c r="C312" s="1" t="s">
        <v>1800</v>
      </c>
      <c r="D312" s="1">
        <v>80350</v>
      </c>
      <c r="E312" s="1">
        <f>D312-20087.5</f>
        <v>60262.5</v>
      </c>
      <c r="F312" s="3"/>
      <c r="G312" s="6"/>
      <c r="H312" s="1" t="s">
        <v>244</v>
      </c>
    </row>
    <row r="313" spans="1:8" ht="45" x14ac:dyDescent="0.2">
      <c r="A313" s="1">
        <f t="shared" si="16"/>
        <v>303</v>
      </c>
      <c r="B313" s="1">
        <v>79050677</v>
      </c>
      <c r="C313" s="1" t="s">
        <v>811</v>
      </c>
      <c r="D313" s="1">
        <v>30000</v>
      </c>
      <c r="E313" s="1">
        <v>30000</v>
      </c>
      <c r="F313" s="3"/>
      <c r="G313" s="6"/>
      <c r="H313" s="1" t="s">
        <v>1578</v>
      </c>
    </row>
    <row r="314" spans="1:8" ht="33.75" x14ac:dyDescent="0.2">
      <c r="A314" s="1">
        <f t="shared" si="16"/>
        <v>304</v>
      </c>
      <c r="B314" s="1">
        <v>79050899</v>
      </c>
      <c r="C314" s="1" t="s">
        <v>1579</v>
      </c>
      <c r="D314" s="1">
        <v>70000</v>
      </c>
      <c r="E314" s="1">
        <v>70000</v>
      </c>
      <c r="F314" s="3"/>
      <c r="G314" s="6"/>
      <c r="H314" s="1" t="s">
        <v>1578</v>
      </c>
    </row>
    <row r="315" spans="1:8" ht="60.75" customHeight="1" x14ac:dyDescent="0.2">
      <c r="A315" s="1">
        <f t="shared" si="16"/>
        <v>305</v>
      </c>
      <c r="B315" s="1">
        <v>79050681</v>
      </c>
      <c r="C315" s="1" t="s">
        <v>1410</v>
      </c>
      <c r="D315" s="1">
        <v>148549</v>
      </c>
      <c r="E315" s="1">
        <f>D315</f>
        <v>148549</v>
      </c>
      <c r="F315" s="3">
        <v>42139</v>
      </c>
      <c r="G315" s="6" t="s">
        <v>381</v>
      </c>
      <c r="H315" s="1" t="s">
        <v>244</v>
      </c>
    </row>
    <row r="316" spans="1:8" ht="24" customHeight="1" x14ac:dyDescent="0.2">
      <c r="A316" s="1">
        <f t="shared" si="16"/>
        <v>306</v>
      </c>
      <c r="B316" s="1">
        <v>79050692</v>
      </c>
      <c r="C316" s="1" t="s">
        <v>1761</v>
      </c>
      <c r="D316" s="1">
        <v>650000</v>
      </c>
      <c r="E316" s="1">
        <f>D316-422500</f>
        <v>227500</v>
      </c>
      <c r="F316" s="3">
        <v>43010</v>
      </c>
      <c r="G316" s="6" t="s">
        <v>126</v>
      </c>
      <c r="H316" s="1" t="s">
        <v>244</v>
      </c>
    </row>
    <row r="317" spans="1:8" ht="25.5" customHeight="1" x14ac:dyDescent="0.2">
      <c r="A317" s="1">
        <f t="shared" si="16"/>
        <v>307</v>
      </c>
      <c r="B317" s="1">
        <v>79050693</v>
      </c>
      <c r="C317" s="1" t="s">
        <v>807</v>
      </c>
      <c r="D317" s="1">
        <v>650000</v>
      </c>
      <c r="E317" s="1">
        <f>D317-422500</f>
        <v>227500</v>
      </c>
      <c r="F317" s="3">
        <v>43010</v>
      </c>
      <c r="G317" s="6" t="s">
        <v>126</v>
      </c>
      <c r="H317" s="1" t="s">
        <v>244</v>
      </c>
    </row>
    <row r="318" spans="1:8" ht="24.75" customHeight="1" x14ac:dyDescent="0.2">
      <c r="A318" s="1">
        <f t="shared" si="16"/>
        <v>308</v>
      </c>
      <c r="B318" s="1">
        <v>79050698</v>
      </c>
      <c r="C318" s="1" t="s">
        <v>808</v>
      </c>
      <c r="D318" s="1" t="s">
        <v>1718</v>
      </c>
      <c r="E318" s="1" t="s">
        <v>1718</v>
      </c>
      <c r="F318" s="3">
        <v>43010</v>
      </c>
      <c r="G318" s="6" t="s">
        <v>126</v>
      </c>
      <c r="H318" s="1" t="s">
        <v>244</v>
      </c>
    </row>
    <row r="319" spans="1:8" ht="24.75" customHeight="1" x14ac:dyDescent="0.2">
      <c r="A319" s="1">
        <f t="shared" si="16"/>
        <v>309</v>
      </c>
      <c r="B319" s="1">
        <v>79050699</v>
      </c>
      <c r="C319" s="1" t="s">
        <v>1611</v>
      </c>
      <c r="D319" s="1">
        <v>55300</v>
      </c>
      <c r="E319" s="1">
        <f>D319-16590</f>
        <v>38710</v>
      </c>
      <c r="F319" s="3">
        <v>43010</v>
      </c>
      <c r="G319" s="6" t="s">
        <v>126</v>
      </c>
      <c r="H319" s="1" t="s">
        <v>244</v>
      </c>
    </row>
    <row r="320" spans="1:8" ht="24.75" customHeight="1" x14ac:dyDescent="0.2">
      <c r="A320" s="1">
        <f t="shared" si="16"/>
        <v>310</v>
      </c>
      <c r="B320" s="1">
        <v>79050700</v>
      </c>
      <c r="C320" s="1" t="s">
        <v>769</v>
      </c>
      <c r="D320" s="1">
        <v>75000</v>
      </c>
      <c r="E320" s="1">
        <f>D320-11250*2</f>
        <v>52500</v>
      </c>
      <c r="F320" s="3">
        <v>43010</v>
      </c>
      <c r="G320" s="6" t="s">
        <v>126</v>
      </c>
      <c r="H320" s="1" t="s">
        <v>244</v>
      </c>
    </row>
    <row r="321" spans="1:8" ht="24.75" customHeight="1" x14ac:dyDescent="0.2">
      <c r="A321" s="1">
        <f t="shared" si="16"/>
        <v>311</v>
      </c>
      <c r="B321" s="1">
        <v>79050701</v>
      </c>
      <c r="C321" s="1" t="s">
        <v>770</v>
      </c>
      <c r="D321" s="1">
        <v>29600</v>
      </c>
      <c r="E321" s="1">
        <f>D321-4440*2</f>
        <v>20720</v>
      </c>
      <c r="F321" s="3">
        <v>43010</v>
      </c>
      <c r="G321" s="6" t="s">
        <v>126</v>
      </c>
      <c r="H321" s="1" t="s">
        <v>244</v>
      </c>
    </row>
    <row r="322" spans="1:8" ht="22.5" customHeight="1" x14ac:dyDescent="0.2">
      <c r="A322" s="1">
        <f t="shared" si="16"/>
        <v>312</v>
      </c>
      <c r="B322" s="1">
        <v>79050702</v>
      </c>
      <c r="C322" s="1" t="s">
        <v>771</v>
      </c>
      <c r="D322" s="1">
        <v>22600</v>
      </c>
      <c r="E322" s="1">
        <f>D322-3390*2</f>
        <v>15820</v>
      </c>
      <c r="F322" s="3">
        <v>43010</v>
      </c>
      <c r="G322" s="6" t="s">
        <v>126</v>
      </c>
      <c r="H322" s="1" t="s">
        <v>244</v>
      </c>
    </row>
    <row r="323" spans="1:8" ht="33.75" x14ac:dyDescent="0.2">
      <c r="A323" s="1">
        <f t="shared" si="16"/>
        <v>313</v>
      </c>
      <c r="B323" s="1">
        <v>79050703</v>
      </c>
      <c r="C323" s="1" t="s">
        <v>772</v>
      </c>
      <c r="D323" s="1">
        <v>96640</v>
      </c>
      <c r="E323" s="1">
        <f>D323-69580.8</f>
        <v>27059.199999999997</v>
      </c>
      <c r="F323" s="3">
        <v>43010</v>
      </c>
      <c r="G323" s="6" t="s">
        <v>126</v>
      </c>
      <c r="H323" s="1" t="s">
        <v>244</v>
      </c>
    </row>
    <row r="324" spans="1:8" ht="23.25" customHeight="1" x14ac:dyDescent="0.2">
      <c r="A324" s="1">
        <f t="shared" si="16"/>
        <v>314</v>
      </c>
      <c r="B324" s="1">
        <v>79050704</v>
      </c>
      <c r="C324" s="1" t="s">
        <v>773</v>
      </c>
      <c r="D324" s="1">
        <v>43200</v>
      </c>
      <c r="E324" s="1">
        <f>D324-4816.8*2</f>
        <v>33566.400000000001</v>
      </c>
      <c r="F324" s="3">
        <v>43010</v>
      </c>
      <c r="G324" s="6" t="s">
        <v>126</v>
      </c>
      <c r="H324" s="1" t="s">
        <v>244</v>
      </c>
    </row>
    <row r="325" spans="1:8" ht="23.25" customHeight="1" x14ac:dyDescent="0.2">
      <c r="A325" s="1">
        <f t="shared" si="16"/>
        <v>315</v>
      </c>
      <c r="B325" s="1">
        <v>79050705</v>
      </c>
      <c r="C325" s="1" t="s">
        <v>774</v>
      </c>
      <c r="D325" s="1">
        <v>16300</v>
      </c>
      <c r="E325" s="1">
        <f>D325-3634.9</f>
        <v>12665.1</v>
      </c>
      <c r="F325" s="3">
        <v>43010</v>
      </c>
      <c r="G325" s="6" t="s">
        <v>126</v>
      </c>
      <c r="H325" s="1" t="s">
        <v>244</v>
      </c>
    </row>
    <row r="326" spans="1:8" ht="34.5" customHeight="1" x14ac:dyDescent="0.2">
      <c r="A326" s="1">
        <f t="shared" si="16"/>
        <v>316</v>
      </c>
      <c r="B326" s="1">
        <v>79050706</v>
      </c>
      <c r="C326" s="1" t="s">
        <v>125</v>
      </c>
      <c r="D326" s="1"/>
      <c r="E326" s="1"/>
      <c r="F326" s="3">
        <v>43010</v>
      </c>
      <c r="G326" s="6" t="s">
        <v>126</v>
      </c>
      <c r="H326" s="1" t="s">
        <v>244</v>
      </c>
    </row>
    <row r="327" spans="1:8" ht="24.75" customHeight="1" x14ac:dyDescent="0.2">
      <c r="A327" s="1">
        <f t="shared" si="16"/>
        <v>317</v>
      </c>
      <c r="B327" s="1">
        <v>79050707</v>
      </c>
      <c r="C327" s="1" t="s">
        <v>775</v>
      </c>
      <c r="D327" s="1">
        <v>28000</v>
      </c>
      <c r="E327" s="1">
        <f>D327</f>
        <v>28000</v>
      </c>
      <c r="F327" s="3">
        <v>43010</v>
      </c>
      <c r="G327" s="6" t="s">
        <v>126</v>
      </c>
      <c r="H327" s="1" t="s">
        <v>244</v>
      </c>
    </row>
    <row r="328" spans="1:8" ht="24.75" customHeight="1" x14ac:dyDescent="0.2">
      <c r="A328" s="1">
        <f t="shared" si="16"/>
        <v>318</v>
      </c>
      <c r="B328" s="1">
        <v>79050708</v>
      </c>
      <c r="C328" s="1" t="s">
        <v>776</v>
      </c>
      <c r="D328" s="1">
        <v>28000</v>
      </c>
      <c r="E328" s="1">
        <f>D328</f>
        <v>28000</v>
      </c>
      <c r="F328" s="3">
        <v>43010</v>
      </c>
      <c r="G328" s="6" t="s">
        <v>126</v>
      </c>
      <c r="H328" s="1" t="s">
        <v>244</v>
      </c>
    </row>
    <row r="329" spans="1:8" ht="23.25" customHeight="1" x14ac:dyDescent="0.2">
      <c r="A329" s="1">
        <f t="shared" si="16"/>
        <v>319</v>
      </c>
      <c r="B329" s="1">
        <v>79050709</v>
      </c>
      <c r="C329" s="1" t="s">
        <v>1504</v>
      </c>
      <c r="D329" s="1">
        <v>48000</v>
      </c>
      <c r="E329" s="1">
        <f>D329-29400+D329*0.108*3</f>
        <v>34152</v>
      </c>
      <c r="F329" s="3"/>
      <c r="G329" s="6" t="s">
        <v>381</v>
      </c>
      <c r="H329" s="1" t="s">
        <v>618</v>
      </c>
    </row>
    <row r="330" spans="1:8" ht="46.5" customHeight="1" x14ac:dyDescent="0.2">
      <c r="A330" s="1">
        <f t="shared" si="16"/>
        <v>320</v>
      </c>
      <c r="B330" s="1">
        <v>79050585</v>
      </c>
      <c r="C330" s="1" t="s">
        <v>1897</v>
      </c>
      <c r="D330" s="1">
        <v>159526</v>
      </c>
      <c r="E330" s="1">
        <f>D330-60059.4-89363.82</f>
        <v>10102.779999999999</v>
      </c>
      <c r="F330" s="3">
        <v>43056</v>
      </c>
      <c r="G330" s="6" t="s">
        <v>1120</v>
      </c>
      <c r="H330" s="1" t="s">
        <v>244</v>
      </c>
    </row>
    <row r="331" spans="1:8" ht="21.75" customHeight="1" x14ac:dyDescent="0.2">
      <c r="A331" s="1">
        <f t="shared" si="16"/>
        <v>321</v>
      </c>
      <c r="B331" s="1">
        <v>79050832</v>
      </c>
      <c r="C331" s="7" t="s">
        <v>115</v>
      </c>
      <c r="D331" s="1">
        <v>602824.59</v>
      </c>
      <c r="E331" s="1">
        <f>D331-532495.05</f>
        <v>70329.539999999921</v>
      </c>
      <c r="F331" s="3">
        <v>43396</v>
      </c>
      <c r="G331" s="6" t="s">
        <v>1281</v>
      </c>
      <c r="H331" s="1" t="s">
        <v>244</v>
      </c>
    </row>
    <row r="332" spans="1:8" ht="21.75" customHeight="1" x14ac:dyDescent="0.2">
      <c r="A332" s="1">
        <f t="shared" si="16"/>
        <v>322</v>
      </c>
      <c r="B332" s="1">
        <v>79050833</v>
      </c>
      <c r="C332" s="1" t="s">
        <v>115</v>
      </c>
      <c r="D332" s="1">
        <v>602824.59</v>
      </c>
      <c r="E332" s="1">
        <f>D332-532495.05</f>
        <v>70329.539999999921</v>
      </c>
      <c r="F332" s="3">
        <v>43396</v>
      </c>
      <c r="G332" s="6" t="s">
        <v>1281</v>
      </c>
      <c r="H332" s="1" t="s">
        <v>244</v>
      </c>
    </row>
    <row r="333" spans="1:8" ht="21.75" customHeight="1" x14ac:dyDescent="0.2">
      <c r="A333" s="1">
        <f t="shared" si="16"/>
        <v>323</v>
      </c>
      <c r="B333" s="1">
        <v>79050047</v>
      </c>
      <c r="C333" s="1" t="s">
        <v>1902</v>
      </c>
      <c r="D333" s="1">
        <v>408702</v>
      </c>
      <c r="E333" s="1">
        <v>0</v>
      </c>
      <c r="F333" s="3">
        <v>43010</v>
      </c>
      <c r="G333" s="6" t="s">
        <v>126</v>
      </c>
      <c r="H333" s="1" t="s">
        <v>244</v>
      </c>
    </row>
    <row r="334" spans="1:8" ht="33.75" x14ac:dyDescent="0.2">
      <c r="A334" s="1">
        <f t="shared" si="16"/>
        <v>324</v>
      </c>
      <c r="B334" s="1">
        <v>79050712</v>
      </c>
      <c r="C334" s="1" t="s">
        <v>1759</v>
      </c>
      <c r="D334" s="1">
        <v>373360</v>
      </c>
      <c r="E334" s="1">
        <f>D334-224016</f>
        <v>149344</v>
      </c>
      <c r="F334" s="3">
        <v>43010</v>
      </c>
      <c r="G334" s="6" t="s">
        <v>126</v>
      </c>
      <c r="H334" s="1" t="s">
        <v>244</v>
      </c>
    </row>
    <row r="335" spans="1:8" ht="26.25" customHeight="1" x14ac:dyDescent="0.2">
      <c r="A335" s="1">
        <f t="shared" si="16"/>
        <v>325</v>
      </c>
      <c r="B335" s="1">
        <v>79050714</v>
      </c>
      <c r="C335" s="1" t="s">
        <v>998</v>
      </c>
      <c r="D335" s="1" t="s">
        <v>1718</v>
      </c>
      <c r="E335" s="1" t="s">
        <v>1718</v>
      </c>
      <c r="F335" s="3">
        <v>43010</v>
      </c>
      <c r="G335" s="6" t="s">
        <v>126</v>
      </c>
      <c r="H335" s="1" t="s">
        <v>244</v>
      </c>
    </row>
    <row r="336" spans="1:8" ht="33.75" x14ac:dyDescent="0.2">
      <c r="A336" s="1">
        <f t="shared" si="16"/>
        <v>326</v>
      </c>
      <c r="B336" s="1">
        <v>79050715</v>
      </c>
      <c r="C336" s="1" t="s">
        <v>1282</v>
      </c>
      <c r="D336" s="1" t="s">
        <v>1718</v>
      </c>
      <c r="E336" s="1" t="s">
        <v>1718</v>
      </c>
      <c r="F336" s="3">
        <v>43010</v>
      </c>
      <c r="G336" s="6" t="s">
        <v>126</v>
      </c>
      <c r="H336" s="1" t="s">
        <v>244</v>
      </c>
    </row>
    <row r="337" spans="1:8" ht="33.75" customHeight="1" x14ac:dyDescent="0.2">
      <c r="A337" s="1">
        <f t="shared" si="16"/>
        <v>327</v>
      </c>
      <c r="B337" s="1">
        <v>79050717</v>
      </c>
      <c r="C337" s="1" t="s">
        <v>1283</v>
      </c>
      <c r="D337" s="1">
        <v>60597</v>
      </c>
      <c r="E337" s="1">
        <f>D337</f>
        <v>60597</v>
      </c>
      <c r="F337" s="3">
        <v>43010</v>
      </c>
      <c r="G337" s="6" t="s">
        <v>126</v>
      </c>
      <c r="H337" s="1" t="s">
        <v>244</v>
      </c>
    </row>
    <row r="338" spans="1:8" ht="22.5" customHeight="1" x14ac:dyDescent="0.2">
      <c r="A338" s="1">
        <f t="shared" si="16"/>
        <v>328</v>
      </c>
      <c r="B338" s="1">
        <v>79050901</v>
      </c>
      <c r="C338" s="1" t="s">
        <v>1612</v>
      </c>
      <c r="D338" s="1">
        <v>570822</v>
      </c>
      <c r="E338" s="1">
        <f>D338-463792.87</f>
        <v>107029.13</v>
      </c>
      <c r="F338" s="3"/>
      <c r="G338" s="6"/>
      <c r="H338" s="1" t="s">
        <v>244</v>
      </c>
    </row>
    <row r="339" spans="1:8" ht="32.25" customHeight="1" x14ac:dyDescent="0.2">
      <c r="A339" s="1">
        <f t="shared" si="16"/>
        <v>329</v>
      </c>
      <c r="B339" s="1">
        <v>79050850</v>
      </c>
      <c r="C339" s="1" t="s">
        <v>1725</v>
      </c>
      <c r="D339" s="1">
        <v>732881.18</v>
      </c>
      <c r="E339" s="1">
        <f>D339-595465.95</f>
        <v>137415.2300000001</v>
      </c>
      <c r="F339" s="3">
        <v>42689</v>
      </c>
      <c r="G339" s="6" t="s">
        <v>22</v>
      </c>
      <c r="H339" s="1" t="s">
        <v>244</v>
      </c>
    </row>
    <row r="340" spans="1:8" ht="50.25" customHeight="1" x14ac:dyDescent="0.2">
      <c r="A340" s="1">
        <f t="shared" si="16"/>
        <v>330</v>
      </c>
      <c r="B340" s="1">
        <v>79050840</v>
      </c>
      <c r="C340" s="1" t="s">
        <v>1541</v>
      </c>
      <c r="D340" s="1">
        <v>658603</v>
      </c>
      <c r="E340" s="1">
        <f>D340-656301.43</f>
        <v>2301.5699999999488</v>
      </c>
      <c r="F340" s="3">
        <v>43815</v>
      </c>
      <c r="G340" s="6" t="s">
        <v>1542</v>
      </c>
      <c r="H340" s="1" t="s">
        <v>244</v>
      </c>
    </row>
    <row r="341" spans="1:8" ht="22.5" customHeight="1" x14ac:dyDescent="0.2">
      <c r="A341" s="1">
        <f t="shared" si="16"/>
        <v>331</v>
      </c>
      <c r="B341" s="1">
        <v>79050718</v>
      </c>
      <c r="C341" s="1" t="s">
        <v>1284</v>
      </c>
      <c r="D341" s="1">
        <v>228204.9</v>
      </c>
      <c r="E341" s="1">
        <v>0</v>
      </c>
      <c r="F341" s="3">
        <v>43010</v>
      </c>
      <c r="G341" s="6" t="s">
        <v>126</v>
      </c>
      <c r="H341" s="1" t="s">
        <v>244</v>
      </c>
    </row>
    <row r="342" spans="1:8" ht="23.25" customHeight="1" x14ac:dyDescent="0.2">
      <c r="A342" s="1">
        <f t="shared" si="16"/>
        <v>332</v>
      </c>
      <c r="B342" s="1">
        <v>79050719</v>
      </c>
      <c r="C342" s="1" t="s">
        <v>1285</v>
      </c>
      <c r="D342" s="1">
        <v>48000</v>
      </c>
      <c r="E342" s="1">
        <f>D342-29400+D342*0.108*3</f>
        <v>34152</v>
      </c>
      <c r="F342" s="3">
        <v>43010</v>
      </c>
      <c r="G342" s="6" t="s">
        <v>381</v>
      </c>
      <c r="H342" s="1" t="s">
        <v>618</v>
      </c>
    </row>
    <row r="343" spans="1:8" ht="57" customHeight="1" x14ac:dyDescent="0.2">
      <c r="A343" s="1">
        <f t="shared" si="16"/>
        <v>333</v>
      </c>
      <c r="B343" s="1">
        <v>79050908</v>
      </c>
      <c r="C343" s="1" t="s">
        <v>1559</v>
      </c>
      <c r="D343" s="1">
        <v>111819.18</v>
      </c>
      <c r="E343" s="1">
        <f>D343-39136.7</f>
        <v>72682.48</v>
      </c>
      <c r="F343" s="3">
        <v>42857</v>
      </c>
      <c r="G343" s="6" t="s">
        <v>381</v>
      </c>
      <c r="H343" s="1" t="s">
        <v>244</v>
      </c>
    </row>
    <row r="344" spans="1:8" ht="25.5" customHeight="1" x14ac:dyDescent="0.2">
      <c r="A344" s="1">
        <f t="shared" si="16"/>
        <v>334</v>
      </c>
      <c r="B344" s="1">
        <v>79050735</v>
      </c>
      <c r="C344" s="1" t="s">
        <v>1760</v>
      </c>
      <c r="D344" s="1" t="s">
        <v>1718</v>
      </c>
      <c r="E344" s="1" t="s">
        <v>1718</v>
      </c>
      <c r="F344" s="3">
        <v>42005</v>
      </c>
      <c r="G344" s="6" t="s">
        <v>381</v>
      </c>
      <c r="H344" s="1" t="s">
        <v>618</v>
      </c>
    </row>
    <row r="345" spans="1:8" ht="26.25" customHeight="1" x14ac:dyDescent="0.2">
      <c r="A345" s="1">
        <f t="shared" si="16"/>
        <v>335</v>
      </c>
      <c r="B345" s="1">
        <v>79050736</v>
      </c>
      <c r="C345" s="1" t="s">
        <v>450</v>
      </c>
      <c r="D345" s="1" t="s">
        <v>1718</v>
      </c>
      <c r="E345" s="1" t="s">
        <v>1718</v>
      </c>
      <c r="F345" s="3">
        <v>42005</v>
      </c>
      <c r="G345" s="6" t="s">
        <v>381</v>
      </c>
      <c r="H345" s="1" t="s">
        <v>618</v>
      </c>
    </row>
    <row r="346" spans="1:8" ht="25.5" customHeight="1" x14ac:dyDescent="0.2">
      <c r="A346" s="1">
        <f t="shared" si="16"/>
        <v>336</v>
      </c>
      <c r="B346" s="1">
        <v>79050737</v>
      </c>
      <c r="C346" s="1" t="s">
        <v>451</v>
      </c>
      <c r="D346" s="1" t="s">
        <v>1718</v>
      </c>
      <c r="E346" s="1" t="s">
        <v>1718</v>
      </c>
      <c r="F346" s="3">
        <v>42005</v>
      </c>
      <c r="G346" s="6" t="s">
        <v>381</v>
      </c>
      <c r="H346" s="1" t="s">
        <v>618</v>
      </c>
    </row>
    <row r="347" spans="1:8" ht="23.25" customHeight="1" x14ac:dyDescent="0.2">
      <c r="A347" s="1">
        <f t="shared" si="16"/>
        <v>337</v>
      </c>
      <c r="B347" s="1">
        <v>79050738</v>
      </c>
      <c r="C347" s="1" t="s">
        <v>452</v>
      </c>
      <c r="D347" s="1" t="s">
        <v>1718</v>
      </c>
      <c r="E347" s="1" t="s">
        <v>1718</v>
      </c>
      <c r="F347" s="3">
        <v>42005</v>
      </c>
      <c r="G347" s="6" t="s">
        <v>381</v>
      </c>
      <c r="H347" s="1" t="s">
        <v>618</v>
      </c>
    </row>
    <row r="348" spans="1:8" ht="21" customHeight="1" x14ac:dyDescent="0.2">
      <c r="A348" s="1">
        <f t="shared" si="16"/>
        <v>338</v>
      </c>
      <c r="B348" s="1">
        <v>79050739</v>
      </c>
      <c r="C348" s="1" t="s">
        <v>453</v>
      </c>
      <c r="D348" s="1" t="s">
        <v>1718</v>
      </c>
      <c r="E348" s="1" t="s">
        <v>1718</v>
      </c>
      <c r="F348" s="3">
        <v>42005</v>
      </c>
      <c r="G348" s="6" t="s">
        <v>381</v>
      </c>
      <c r="H348" s="1" t="s">
        <v>618</v>
      </c>
    </row>
    <row r="349" spans="1:8" ht="21" customHeight="1" x14ac:dyDescent="0.2">
      <c r="A349" s="1">
        <f t="shared" si="16"/>
        <v>339</v>
      </c>
      <c r="B349" s="1">
        <v>79050740</v>
      </c>
      <c r="C349" s="1" t="s">
        <v>1744</v>
      </c>
      <c r="D349" s="1" t="s">
        <v>1718</v>
      </c>
      <c r="E349" s="1" t="s">
        <v>1718</v>
      </c>
      <c r="F349" s="3">
        <v>42005</v>
      </c>
      <c r="G349" s="6" t="s">
        <v>381</v>
      </c>
      <c r="H349" s="1" t="s">
        <v>618</v>
      </c>
    </row>
    <row r="350" spans="1:8" ht="23.25" customHeight="1" x14ac:dyDescent="0.2">
      <c r="A350" s="1">
        <f t="shared" si="16"/>
        <v>340</v>
      </c>
      <c r="B350" s="1">
        <v>79050741</v>
      </c>
      <c r="C350" s="1" t="s">
        <v>1745</v>
      </c>
      <c r="D350" s="1">
        <v>25672</v>
      </c>
      <c r="E350" s="1">
        <f>D350-3209</f>
        <v>22463</v>
      </c>
      <c r="F350" s="3">
        <v>42005</v>
      </c>
      <c r="G350" s="6" t="s">
        <v>381</v>
      </c>
      <c r="H350" s="1" t="s">
        <v>618</v>
      </c>
    </row>
    <row r="351" spans="1:8" ht="21.75" customHeight="1" x14ac:dyDescent="0.2">
      <c r="A351" s="1">
        <f t="shared" si="16"/>
        <v>341</v>
      </c>
      <c r="B351" s="1">
        <v>79050743</v>
      </c>
      <c r="C351" s="1" t="s">
        <v>1746</v>
      </c>
      <c r="D351" s="1"/>
      <c r="E351" s="1"/>
      <c r="F351" s="3">
        <v>42005</v>
      </c>
      <c r="G351" s="6" t="s">
        <v>381</v>
      </c>
      <c r="H351" s="1" t="s">
        <v>618</v>
      </c>
    </row>
    <row r="352" spans="1:8" ht="21" customHeight="1" x14ac:dyDescent="0.2">
      <c r="A352" s="1">
        <f t="shared" si="16"/>
        <v>342</v>
      </c>
      <c r="B352" s="1">
        <v>79050744</v>
      </c>
      <c r="C352" s="1" t="s">
        <v>1904</v>
      </c>
      <c r="D352" s="1">
        <v>35000</v>
      </c>
      <c r="E352" s="1">
        <f>D352-17640</f>
        <v>17360</v>
      </c>
      <c r="F352" s="3">
        <v>42005</v>
      </c>
      <c r="G352" s="6" t="s">
        <v>729</v>
      </c>
      <c r="H352" s="1" t="s">
        <v>244</v>
      </c>
    </row>
    <row r="353" spans="1:8" ht="56.25" x14ac:dyDescent="0.2">
      <c r="A353" s="1">
        <f t="shared" si="16"/>
        <v>343</v>
      </c>
      <c r="B353" s="1">
        <v>79050906</v>
      </c>
      <c r="C353" s="1" t="s">
        <v>164</v>
      </c>
      <c r="D353" s="1">
        <v>199700</v>
      </c>
      <c r="E353" s="106">
        <f>D353*20%/12*39</f>
        <v>129805</v>
      </c>
      <c r="F353" s="3">
        <v>42857</v>
      </c>
      <c r="G353" s="107" t="s">
        <v>381</v>
      </c>
      <c r="H353" s="108" t="s">
        <v>618</v>
      </c>
    </row>
    <row r="354" spans="1:8" ht="24" customHeight="1" x14ac:dyDescent="0.2">
      <c r="A354" s="1">
        <f t="shared" si="16"/>
        <v>344</v>
      </c>
      <c r="B354" s="1">
        <v>79050789</v>
      </c>
      <c r="C354" s="1" t="s">
        <v>1762</v>
      </c>
      <c r="D354" s="1">
        <v>5007.33</v>
      </c>
      <c r="E354" s="1">
        <f>D354</f>
        <v>5007.33</v>
      </c>
      <c r="F354" s="3">
        <v>43010</v>
      </c>
      <c r="G354" s="6" t="s">
        <v>126</v>
      </c>
      <c r="H354" s="1" t="s">
        <v>244</v>
      </c>
    </row>
    <row r="355" spans="1:8" ht="23.25" customHeight="1" x14ac:dyDescent="0.2">
      <c r="A355" s="1">
        <f t="shared" si="16"/>
        <v>345</v>
      </c>
      <c r="B355" s="1">
        <v>79050791</v>
      </c>
      <c r="C355" s="1" t="s">
        <v>1728</v>
      </c>
      <c r="D355" s="1" t="s">
        <v>1718</v>
      </c>
      <c r="E355" s="1" t="s">
        <v>1718</v>
      </c>
      <c r="F355" s="3">
        <v>43010</v>
      </c>
      <c r="G355" s="6" t="s">
        <v>126</v>
      </c>
      <c r="H355" s="1" t="s">
        <v>244</v>
      </c>
    </row>
    <row r="356" spans="1:8" ht="22.5" customHeight="1" x14ac:dyDescent="0.2">
      <c r="A356" s="1">
        <f t="shared" si="16"/>
        <v>346</v>
      </c>
      <c r="B356" s="1">
        <v>79050829</v>
      </c>
      <c r="C356" s="1" t="s">
        <v>114</v>
      </c>
      <c r="D356" s="109">
        <v>448288.81</v>
      </c>
      <c r="E356" s="2">
        <f>D356-395988.45</f>
        <v>52300.359999999986</v>
      </c>
      <c r="F356" s="3">
        <v>43396</v>
      </c>
      <c r="G356" s="6" t="s">
        <v>1281</v>
      </c>
      <c r="H356" s="1" t="s">
        <v>244</v>
      </c>
    </row>
    <row r="357" spans="1:8" ht="21.75" customHeight="1" x14ac:dyDescent="0.2">
      <c r="A357" s="1">
        <f t="shared" si="16"/>
        <v>347</v>
      </c>
      <c r="B357" s="1">
        <v>79050792</v>
      </c>
      <c r="C357" s="1" t="s">
        <v>1729</v>
      </c>
      <c r="D357" s="1" t="s">
        <v>1718</v>
      </c>
      <c r="E357" s="1" t="s">
        <v>1718</v>
      </c>
      <c r="F357" s="3">
        <v>43010</v>
      </c>
      <c r="G357" s="6" t="s">
        <v>126</v>
      </c>
      <c r="H357" s="1" t="s">
        <v>244</v>
      </c>
    </row>
    <row r="358" spans="1:8" ht="24.75" customHeight="1" x14ac:dyDescent="0.2">
      <c r="A358" s="1">
        <f t="shared" si="16"/>
        <v>348</v>
      </c>
      <c r="B358" s="1">
        <v>79050793</v>
      </c>
      <c r="C358" s="1" t="s">
        <v>1730</v>
      </c>
      <c r="D358" s="1" t="s">
        <v>1718</v>
      </c>
      <c r="E358" s="1" t="s">
        <v>1718</v>
      </c>
      <c r="F358" s="3">
        <v>43010</v>
      </c>
      <c r="G358" s="6" t="s">
        <v>126</v>
      </c>
      <c r="H358" s="1" t="s">
        <v>244</v>
      </c>
    </row>
    <row r="359" spans="1:8" ht="23.25" customHeight="1" x14ac:dyDescent="0.2">
      <c r="A359" s="1">
        <f t="shared" si="16"/>
        <v>349</v>
      </c>
      <c r="B359" s="1">
        <v>79050794</v>
      </c>
      <c r="C359" s="1" t="s">
        <v>1730</v>
      </c>
      <c r="D359" s="1" t="s">
        <v>1718</v>
      </c>
      <c r="E359" s="1" t="s">
        <v>1718</v>
      </c>
      <c r="F359" s="3">
        <v>43010</v>
      </c>
      <c r="G359" s="6" t="s">
        <v>126</v>
      </c>
      <c r="H359" s="1" t="s">
        <v>244</v>
      </c>
    </row>
    <row r="360" spans="1:8" ht="22.5" customHeight="1" x14ac:dyDescent="0.2">
      <c r="A360" s="1">
        <f t="shared" si="16"/>
        <v>350</v>
      </c>
      <c r="B360" s="1">
        <v>79050795</v>
      </c>
      <c r="C360" s="1" t="s">
        <v>792</v>
      </c>
      <c r="D360" s="1" t="s">
        <v>1718</v>
      </c>
      <c r="E360" s="1" t="s">
        <v>1718</v>
      </c>
      <c r="F360" s="3">
        <v>43010</v>
      </c>
      <c r="G360" s="6" t="s">
        <v>126</v>
      </c>
      <c r="H360" s="1" t="s">
        <v>244</v>
      </c>
    </row>
    <row r="361" spans="1:8" ht="33.75" x14ac:dyDescent="0.2">
      <c r="A361" s="1">
        <f t="shared" si="16"/>
        <v>351</v>
      </c>
      <c r="B361" s="1">
        <v>79050796</v>
      </c>
      <c r="C361" s="1" t="s">
        <v>1278</v>
      </c>
      <c r="D361" s="1" t="s">
        <v>1718</v>
      </c>
      <c r="E361" s="1" t="s">
        <v>1718</v>
      </c>
      <c r="F361" s="3">
        <v>43010</v>
      </c>
      <c r="G361" s="6" t="s">
        <v>126</v>
      </c>
      <c r="H361" s="1" t="s">
        <v>244</v>
      </c>
    </row>
    <row r="362" spans="1:8" ht="20.25" customHeight="1" x14ac:dyDescent="0.2">
      <c r="A362" s="1">
        <f t="shared" si="16"/>
        <v>352</v>
      </c>
      <c r="B362" s="1">
        <v>79050797</v>
      </c>
      <c r="C362" s="1" t="s">
        <v>1279</v>
      </c>
      <c r="D362" s="1" t="s">
        <v>1718</v>
      </c>
      <c r="E362" s="1" t="s">
        <v>1718</v>
      </c>
      <c r="F362" s="3">
        <v>43010</v>
      </c>
      <c r="G362" s="6" t="s">
        <v>126</v>
      </c>
      <c r="H362" s="1" t="s">
        <v>244</v>
      </c>
    </row>
    <row r="363" spans="1:8" ht="22.5" customHeight="1" x14ac:dyDescent="0.2">
      <c r="A363" s="1">
        <f t="shared" si="16"/>
        <v>353</v>
      </c>
      <c r="B363" s="1">
        <v>79050798</v>
      </c>
      <c r="C363" s="1" t="s">
        <v>1280</v>
      </c>
      <c r="D363" s="1">
        <v>33200</v>
      </c>
      <c r="E363" s="1">
        <f>D363-19712.1</f>
        <v>13487.900000000001</v>
      </c>
      <c r="F363" s="3">
        <v>43010</v>
      </c>
      <c r="G363" s="6" t="s">
        <v>126</v>
      </c>
      <c r="H363" s="1" t="s">
        <v>244</v>
      </c>
    </row>
    <row r="364" spans="1:8" ht="23.25" customHeight="1" x14ac:dyDescent="0.2">
      <c r="A364" s="1">
        <f t="shared" ref="A364:A418" si="17">A363+1</f>
        <v>354</v>
      </c>
      <c r="B364" s="1">
        <v>79050902</v>
      </c>
      <c r="C364" s="1" t="s">
        <v>1034</v>
      </c>
      <c r="D364" s="1">
        <v>99681.39</v>
      </c>
      <c r="E364" s="2">
        <f>D364-14952.2</f>
        <v>84729.19</v>
      </c>
      <c r="F364" s="3">
        <v>42443</v>
      </c>
      <c r="G364" s="6" t="s">
        <v>381</v>
      </c>
      <c r="H364" s="1" t="s">
        <v>244</v>
      </c>
    </row>
    <row r="365" spans="1:8" ht="24" customHeight="1" x14ac:dyDescent="0.2">
      <c r="A365" s="1">
        <f t="shared" si="17"/>
        <v>355</v>
      </c>
      <c r="B365" s="1">
        <v>79050799</v>
      </c>
      <c r="C365" s="1" t="s">
        <v>459</v>
      </c>
      <c r="D365" s="1">
        <v>700000</v>
      </c>
      <c r="E365" s="1">
        <f>D365-490000</f>
        <v>210000</v>
      </c>
      <c r="F365" s="3">
        <v>43010</v>
      </c>
      <c r="G365" s="6" t="s">
        <v>126</v>
      </c>
      <c r="H365" s="1" t="s">
        <v>244</v>
      </c>
    </row>
    <row r="366" spans="1:8" ht="24" customHeight="1" x14ac:dyDescent="0.2">
      <c r="A366" s="1">
        <f t="shared" si="17"/>
        <v>356</v>
      </c>
      <c r="B366" s="1">
        <v>79050800</v>
      </c>
      <c r="C366" s="1" t="s">
        <v>1616</v>
      </c>
      <c r="D366" s="1" t="s">
        <v>1718</v>
      </c>
      <c r="E366" s="1" t="s">
        <v>1718</v>
      </c>
      <c r="F366" s="3">
        <v>43010</v>
      </c>
      <c r="G366" s="6" t="s">
        <v>126</v>
      </c>
      <c r="H366" s="1" t="s">
        <v>244</v>
      </c>
    </row>
    <row r="367" spans="1:8" ht="25.5" customHeight="1" x14ac:dyDescent="0.2">
      <c r="A367" s="1">
        <f t="shared" si="17"/>
        <v>357</v>
      </c>
      <c r="B367" s="1">
        <v>79050801</v>
      </c>
      <c r="C367" s="1" t="s">
        <v>1616</v>
      </c>
      <c r="D367" s="1" t="s">
        <v>1718</v>
      </c>
      <c r="E367" s="1" t="s">
        <v>1718</v>
      </c>
      <c r="F367" s="3">
        <v>43010</v>
      </c>
      <c r="G367" s="6" t="s">
        <v>126</v>
      </c>
      <c r="H367" s="1" t="s">
        <v>244</v>
      </c>
    </row>
    <row r="368" spans="1:8" ht="24" customHeight="1" x14ac:dyDescent="0.2">
      <c r="A368" s="1">
        <f t="shared" si="17"/>
        <v>358</v>
      </c>
      <c r="B368" s="1">
        <v>79050802</v>
      </c>
      <c r="C368" s="1" t="s">
        <v>585</v>
      </c>
      <c r="D368" s="1">
        <v>55964</v>
      </c>
      <c r="E368" s="1">
        <f>D368</f>
        <v>55964</v>
      </c>
      <c r="F368" s="3">
        <v>43010</v>
      </c>
      <c r="G368" s="6" t="s">
        <v>126</v>
      </c>
      <c r="H368" s="1" t="s">
        <v>244</v>
      </c>
    </row>
    <row r="369" spans="1:8" ht="21" customHeight="1" x14ac:dyDescent="0.2">
      <c r="A369" s="1">
        <f t="shared" si="17"/>
        <v>359</v>
      </c>
      <c r="B369" s="1">
        <v>79050803</v>
      </c>
      <c r="C369" s="1" t="s">
        <v>586</v>
      </c>
      <c r="D369" s="1" t="s">
        <v>1718</v>
      </c>
      <c r="E369" s="1" t="s">
        <v>1718</v>
      </c>
      <c r="F369" s="3">
        <v>43010</v>
      </c>
      <c r="G369" s="6" t="s">
        <v>126</v>
      </c>
      <c r="H369" s="1" t="s">
        <v>244</v>
      </c>
    </row>
    <row r="370" spans="1:8" ht="24.75" customHeight="1" x14ac:dyDescent="0.2">
      <c r="A370" s="1">
        <f t="shared" si="17"/>
        <v>360</v>
      </c>
      <c r="B370" s="1">
        <v>79050804</v>
      </c>
      <c r="C370" s="1" t="s">
        <v>1763</v>
      </c>
      <c r="D370" s="1" t="s">
        <v>1718</v>
      </c>
      <c r="E370" s="1" t="s">
        <v>1718</v>
      </c>
      <c r="F370" s="3">
        <v>43010</v>
      </c>
      <c r="G370" s="6" t="s">
        <v>126</v>
      </c>
      <c r="H370" s="1" t="s">
        <v>244</v>
      </c>
    </row>
    <row r="371" spans="1:8" ht="23.25" customHeight="1" x14ac:dyDescent="0.2">
      <c r="A371" s="1">
        <f t="shared" si="17"/>
        <v>361</v>
      </c>
      <c r="B371" s="1">
        <v>79050805</v>
      </c>
      <c r="C371" s="1" t="s">
        <v>587</v>
      </c>
      <c r="D371" s="1" t="s">
        <v>1718</v>
      </c>
      <c r="E371" s="1" t="s">
        <v>1718</v>
      </c>
      <c r="F371" s="3">
        <v>43010</v>
      </c>
      <c r="G371" s="6" t="s">
        <v>126</v>
      </c>
      <c r="H371" s="1" t="s">
        <v>244</v>
      </c>
    </row>
    <row r="372" spans="1:8" ht="21" customHeight="1" x14ac:dyDescent="0.2">
      <c r="A372" s="1">
        <f t="shared" si="17"/>
        <v>362</v>
      </c>
      <c r="B372" s="1">
        <v>79050806</v>
      </c>
      <c r="C372" s="1" t="s">
        <v>587</v>
      </c>
      <c r="D372" s="1" t="s">
        <v>1718</v>
      </c>
      <c r="E372" s="1" t="s">
        <v>1718</v>
      </c>
      <c r="F372" s="3">
        <v>43010</v>
      </c>
      <c r="G372" s="6" t="s">
        <v>126</v>
      </c>
      <c r="H372" s="1" t="s">
        <v>244</v>
      </c>
    </row>
    <row r="373" spans="1:8" ht="23.25" customHeight="1" x14ac:dyDescent="0.2">
      <c r="A373" s="1">
        <f t="shared" si="17"/>
        <v>363</v>
      </c>
      <c r="B373" s="1">
        <v>79050807</v>
      </c>
      <c r="C373" s="1" t="s">
        <v>588</v>
      </c>
      <c r="D373" s="1" t="s">
        <v>1718</v>
      </c>
      <c r="E373" s="1" t="s">
        <v>1718</v>
      </c>
      <c r="F373" s="3">
        <v>43010</v>
      </c>
      <c r="G373" s="6" t="s">
        <v>126</v>
      </c>
      <c r="H373" s="1" t="s">
        <v>244</v>
      </c>
    </row>
    <row r="374" spans="1:8" ht="26.25" customHeight="1" x14ac:dyDescent="0.2">
      <c r="A374" s="1">
        <f t="shared" si="17"/>
        <v>364</v>
      </c>
      <c r="B374" s="1">
        <v>79050697</v>
      </c>
      <c r="C374" s="1" t="s">
        <v>1613</v>
      </c>
      <c r="D374" s="1">
        <v>25000</v>
      </c>
      <c r="E374" s="1">
        <f>D374-2500</f>
        <v>22500</v>
      </c>
      <c r="F374" s="3">
        <v>43010</v>
      </c>
      <c r="G374" s="6" t="s">
        <v>126</v>
      </c>
      <c r="H374" s="1" t="s">
        <v>244</v>
      </c>
    </row>
    <row r="375" spans="1:8" ht="23.25" customHeight="1" x14ac:dyDescent="0.2">
      <c r="A375" s="1">
        <f t="shared" si="17"/>
        <v>365</v>
      </c>
      <c r="B375" s="1">
        <v>79050808</v>
      </c>
      <c r="C375" s="1" t="s">
        <v>589</v>
      </c>
      <c r="D375" s="1">
        <v>67909.8</v>
      </c>
      <c r="E375" s="1">
        <f>D375</f>
        <v>67909.8</v>
      </c>
      <c r="F375" s="3">
        <v>43010</v>
      </c>
      <c r="G375" s="6" t="s">
        <v>126</v>
      </c>
      <c r="H375" s="1" t="s">
        <v>244</v>
      </c>
    </row>
    <row r="376" spans="1:8" ht="27.75" customHeight="1" x14ac:dyDescent="0.2">
      <c r="A376" s="1">
        <f t="shared" si="17"/>
        <v>366</v>
      </c>
      <c r="B376" s="1">
        <v>79050903</v>
      </c>
      <c r="C376" s="1" t="s">
        <v>1035</v>
      </c>
      <c r="D376" s="1">
        <v>91939.4</v>
      </c>
      <c r="E376" s="1">
        <f>D376-13790.91</f>
        <v>78148.489999999991</v>
      </c>
      <c r="F376" s="3">
        <v>42443</v>
      </c>
      <c r="G376" s="6" t="s">
        <v>381</v>
      </c>
      <c r="H376" s="1" t="s">
        <v>244</v>
      </c>
    </row>
    <row r="377" spans="1:8" ht="26.25" customHeight="1" x14ac:dyDescent="0.2">
      <c r="A377" s="1">
        <f t="shared" si="17"/>
        <v>367</v>
      </c>
      <c r="B377" s="1">
        <v>79050759</v>
      </c>
      <c r="C377" s="1" t="s">
        <v>1582</v>
      </c>
      <c r="D377" s="1">
        <v>48000</v>
      </c>
      <c r="E377" s="1">
        <f>D377-24192</f>
        <v>23808</v>
      </c>
      <c r="F377" s="3">
        <v>42005</v>
      </c>
      <c r="G377" s="6" t="s">
        <v>729</v>
      </c>
      <c r="H377" s="1" t="s">
        <v>244</v>
      </c>
    </row>
    <row r="378" spans="1:8" ht="27.75" customHeight="1" x14ac:dyDescent="0.2">
      <c r="A378" s="1">
        <f t="shared" si="17"/>
        <v>368</v>
      </c>
      <c r="B378" s="1">
        <v>79050810</v>
      </c>
      <c r="C378" s="1" t="s">
        <v>460</v>
      </c>
      <c r="D378" s="1">
        <v>250000</v>
      </c>
      <c r="E378" s="1">
        <f>D378-175000</f>
        <v>75000</v>
      </c>
      <c r="F378" s="3">
        <v>42005</v>
      </c>
      <c r="G378" s="6" t="s">
        <v>729</v>
      </c>
      <c r="H378" s="1" t="s">
        <v>244</v>
      </c>
    </row>
    <row r="379" spans="1:8" ht="24.75" customHeight="1" x14ac:dyDescent="0.2">
      <c r="A379" s="1">
        <f t="shared" si="17"/>
        <v>369</v>
      </c>
      <c r="B379" s="1">
        <v>79050811</v>
      </c>
      <c r="C379" s="1" t="s">
        <v>590</v>
      </c>
      <c r="D379" s="1">
        <v>250000</v>
      </c>
      <c r="E379" s="1">
        <f>D379-175000</f>
        <v>75000</v>
      </c>
      <c r="F379" s="3">
        <v>42005</v>
      </c>
      <c r="G379" s="6" t="s">
        <v>729</v>
      </c>
      <c r="H379" s="1" t="s">
        <v>244</v>
      </c>
    </row>
    <row r="380" spans="1:8" ht="24.75" customHeight="1" x14ac:dyDescent="0.2">
      <c r="A380" s="1">
        <f t="shared" si="17"/>
        <v>370</v>
      </c>
      <c r="B380" s="1">
        <v>79050812</v>
      </c>
      <c r="C380" s="1" t="s">
        <v>591</v>
      </c>
      <c r="D380" s="1" t="s">
        <v>1718</v>
      </c>
      <c r="E380" s="1" t="s">
        <v>1718</v>
      </c>
      <c r="F380" s="3">
        <v>42005</v>
      </c>
      <c r="G380" s="6" t="s">
        <v>729</v>
      </c>
      <c r="H380" s="1" t="s">
        <v>244</v>
      </c>
    </row>
    <row r="381" spans="1:8" ht="21" customHeight="1" x14ac:dyDescent="0.2">
      <c r="A381" s="1">
        <f t="shared" si="17"/>
        <v>371</v>
      </c>
      <c r="B381" s="1">
        <v>79050813</v>
      </c>
      <c r="C381" s="1" t="s">
        <v>592</v>
      </c>
      <c r="D381" s="1" t="s">
        <v>1718</v>
      </c>
      <c r="E381" s="1" t="s">
        <v>1718</v>
      </c>
      <c r="F381" s="3">
        <v>42005</v>
      </c>
      <c r="G381" s="6" t="s">
        <v>729</v>
      </c>
      <c r="H381" s="1" t="s">
        <v>244</v>
      </c>
    </row>
    <row r="382" spans="1:8" ht="22.5" customHeight="1" x14ac:dyDescent="0.2">
      <c r="A382" s="1">
        <f t="shared" si="17"/>
        <v>372</v>
      </c>
      <c r="B382" s="1">
        <v>79050814</v>
      </c>
      <c r="C382" s="1" t="s">
        <v>1515</v>
      </c>
      <c r="D382" s="1" t="s">
        <v>1718</v>
      </c>
      <c r="E382" s="1" t="s">
        <v>1718</v>
      </c>
      <c r="F382" s="3">
        <v>42005</v>
      </c>
      <c r="G382" s="6" t="s">
        <v>729</v>
      </c>
      <c r="H382" s="1" t="s">
        <v>244</v>
      </c>
    </row>
    <row r="383" spans="1:8" ht="23.25" customHeight="1" x14ac:dyDescent="0.2">
      <c r="A383" s="1">
        <f t="shared" si="17"/>
        <v>373</v>
      </c>
      <c r="B383" s="1">
        <v>79050815</v>
      </c>
      <c r="C383" s="1" t="s">
        <v>1515</v>
      </c>
      <c r="D383" s="1" t="s">
        <v>1718</v>
      </c>
      <c r="E383" s="1" t="s">
        <v>1718</v>
      </c>
      <c r="F383" s="3">
        <v>42005</v>
      </c>
      <c r="G383" s="6" t="s">
        <v>729</v>
      </c>
      <c r="H383" s="1" t="s">
        <v>244</v>
      </c>
    </row>
    <row r="384" spans="1:8" ht="21.75" customHeight="1" x14ac:dyDescent="0.2">
      <c r="A384" s="1">
        <f t="shared" si="17"/>
        <v>374</v>
      </c>
      <c r="B384" s="1">
        <v>79050147</v>
      </c>
      <c r="C384" s="1" t="s">
        <v>461</v>
      </c>
      <c r="D384" s="1"/>
      <c r="E384" s="1"/>
      <c r="F384" s="3">
        <v>42005</v>
      </c>
      <c r="G384" s="6" t="s">
        <v>729</v>
      </c>
      <c r="H384" s="1" t="s">
        <v>244</v>
      </c>
    </row>
    <row r="385" spans="1:8" ht="22.5" customHeight="1" x14ac:dyDescent="0.2">
      <c r="A385" s="1">
        <f t="shared" si="17"/>
        <v>375</v>
      </c>
      <c r="B385" s="1">
        <v>79050816</v>
      </c>
      <c r="C385" s="1" t="s">
        <v>1516</v>
      </c>
      <c r="D385" s="1" t="s">
        <v>1718</v>
      </c>
      <c r="E385" s="1" t="s">
        <v>1718</v>
      </c>
      <c r="F385" s="3">
        <v>42005</v>
      </c>
      <c r="G385" s="6" t="s">
        <v>729</v>
      </c>
      <c r="H385" s="1" t="s">
        <v>244</v>
      </c>
    </row>
    <row r="386" spans="1:8" ht="22.5" customHeight="1" x14ac:dyDescent="0.2">
      <c r="A386" s="1">
        <f t="shared" si="17"/>
        <v>376</v>
      </c>
      <c r="B386" s="1">
        <v>79050817</v>
      </c>
      <c r="C386" s="1" t="s">
        <v>1517</v>
      </c>
      <c r="D386" s="1">
        <v>67909.8</v>
      </c>
      <c r="E386" s="1">
        <v>0</v>
      </c>
      <c r="F386" s="3">
        <v>42005</v>
      </c>
      <c r="G386" s="6" t="s">
        <v>729</v>
      </c>
      <c r="H386" s="1" t="s">
        <v>244</v>
      </c>
    </row>
    <row r="387" spans="1:8" ht="26.25" customHeight="1" x14ac:dyDescent="0.2">
      <c r="A387" s="1">
        <f t="shared" si="17"/>
        <v>377</v>
      </c>
      <c r="B387" s="1">
        <v>79050818</v>
      </c>
      <c r="C387" s="1" t="s">
        <v>1518</v>
      </c>
      <c r="D387" s="1">
        <v>33200</v>
      </c>
      <c r="E387" s="1">
        <f>D387-18791.2</f>
        <v>14408.8</v>
      </c>
      <c r="F387" s="3">
        <v>42005</v>
      </c>
      <c r="G387" s="6" t="s">
        <v>729</v>
      </c>
      <c r="H387" s="1" t="s">
        <v>244</v>
      </c>
    </row>
    <row r="388" spans="1:8" ht="24" customHeight="1" x14ac:dyDescent="0.2">
      <c r="A388" s="1">
        <f t="shared" si="17"/>
        <v>378</v>
      </c>
      <c r="B388" s="1">
        <v>79050904</v>
      </c>
      <c r="C388" s="1" t="s">
        <v>163</v>
      </c>
      <c r="D388" s="1">
        <v>99355.34</v>
      </c>
      <c r="E388" s="2">
        <f>D388-14903.3</f>
        <v>84452.04</v>
      </c>
      <c r="F388" s="3">
        <v>42443</v>
      </c>
      <c r="G388" s="6" t="s">
        <v>381</v>
      </c>
      <c r="H388" s="1" t="s">
        <v>244</v>
      </c>
    </row>
    <row r="389" spans="1:8" ht="23.25" customHeight="1" x14ac:dyDescent="0.2">
      <c r="A389" s="1">
        <f t="shared" si="17"/>
        <v>379</v>
      </c>
      <c r="B389" s="1">
        <v>79050809</v>
      </c>
      <c r="C389" s="1" t="s">
        <v>455</v>
      </c>
      <c r="D389" s="1">
        <v>33200</v>
      </c>
      <c r="E389" s="1">
        <f>D389-18791.2</f>
        <v>14408.8</v>
      </c>
      <c r="F389" s="3">
        <v>43010</v>
      </c>
      <c r="G389" s="6" t="s">
        <v>126</v>
      </c>
      <c r="H389" s="1" t="s">
        <v>244</v>
      </c>
    </row>
    <row r="390" spans="1:8" ht="22.5" customHeight="1" x14ac:dyDescent="0.2">
      <c r="A390" s="1">
        <f t="shared" si="17"/>
        <v>380</v>
      </c>
      <c r="B390" s="1">
        <v>79050692</v>
      </c>
      <c r="C390" s="1" t="s">
        <v>456</v>
      </c>
      <c r="D390" s="1">
        <v>35000</v>
      </c>
      <c r="E390" s="1">
        <f>D390-17640</f>
        <v>17360</v>
      </c>
      <c r="F390" s="3">
        <v>42005</v>
      </c>
      <c r="G390" s="6" t="s">
        <v>729</v>
      </c>
      <c r="H390" s="1" t="s">
        <v>244</v>
      </c>
    </row>
    <row r="391" spans="1:8" ht="21.75" customHeight="1" x14ac:dyDescent="0.2">
      <c r="A391" s="1">
        <f t="shared" si="17"/>
        <v>381</v>
      </c>
      <c r="B391" s="1">
        <v>79050776</v>
      </c>
      <c r="C391" s="1" t="s">
        <v>1414</v>
      </c>
      <c r="D391" s="1" t="s">
        <v>1718</v>
      </c>
      <c r="E391" s="1" t="s">
        <v>1718</v>
      </c>
      <c r="F391" s="3">
        <v>42339</v>
      </c>
      <c r="G391" s="6" t="s">
        <v>381</v>
      </c>
      <c r="H391" s="1" t="s">
        <v>618</v>
      </c>
    </row>
    <row r="392" spans="1:8" ht="21.75" customHeight="1" x14ac:dyDescent="0.2">
      <c r="A392" s="1">
        <f t="shared" si="17"/>
        <v>382</v>
      </c>
      <c r="B392" s="1">
        <v>79050777</v>
      </c>
      <c r="C392" s="1" t="s">
        <v>1200</v>
      </c>
      <c r="D392" s="1" t="s">
        <v>1718</v>
      </c>
      <c r="E392" s="1" t="s">
        <v>1718</v>
      </c>
      <c r="F392" s="3">
        <v>42339</v>
      </c>
      <c r="G392" s="6" t="s">
        <v>381</v>
      </c>
      <c r="H392" s="1" t="s">
        <v>618</v>
      </c>
    </row>
    <row r="393" spans="1:8" ht="23.25" customHeight="1" x14ac:dyDescent="0.2">
      <c r="A393" s="1">
        <f t="shared" si="17"/>
        <v>383</v>
      </c>
      <c r="B393" s="1">
        <v>79050778</v>
      </c>
      <c r="C393" s="1" t="s">
        <v>1201</v>
      </c>
      <c r="D393" s="1" t="s">
        <v>1718</v>
      </c>
      <c r="E393" s="1" t="s">
        <v>1718</v>
      </c>
      <c r="F393" s="3">
        <v>42339</v>
      </c>
      <c r="G393" s="6" t="s">
        <v>381</v>
      </c>
      <c r="H393" s="1" t="s">
        <v>618</v>
      </c>
    </row>
    <row r="394" spans="1:8" ht="21" customHeight="1" x14ac:dyDescent="0.2">
      <c r="A394" s="1">
        <f t="shared" si="17"/>
        <v>384</v>
      </c>
      <c r="B394" s="1">
        <v>79050779</v>
      </c>
      <c r="C394" s="1" t="s">
        <v>1202</v>
      </c>
      <c r="D394" s="1" t="s">
        <v>1718</v>
      </c>
      <c r="E394" s="1" t="s">
        <v>1718</v>
      </c>
      <c r="F394" s="3">
        <v>42339</v>
      </c>
      <c r="G394" s="6" t="s">
        <v>381</v>
      </c>
      <c r="H394" s="1" t="s">
        <v>618</v>
      </c>
    </row>
    <row r="395" spans="1:8" ht="24.75" customHeight="1" x14ac:dyDescent="0.2">
      <c r="A395" s="1">
        <f t="shared" si="17"/>
        <v>385</v>
      </c>
      <c r="B395" s="1">
        <v>79050780</v>
      </c>
      <c r="C395" s="1" t="s">
        <v>1203</v>
      </c>
      <c r="D395" s="1" t="s">
        <v>1718</v>
      </c>
      <c r="E395" s="1" t="s">
        <v>1718</v>
      </c>
      <c r="F395" s="3">
        <v>42339</v>
      </c>
      <c r="G395" s="6" t="s">
        <v>381</v>
      </c>
      <c r="H395" s="1" t="s">
        <v>618</v>
      </c>
    </row>
    <row r="396" spans="1:8" ht="21.75" customHeight="1" x14ac:dyDescent="0.2">
      <c r="A396" s="1">
        <f t="shared" si="17"/>
        <v>386</v>
      </c>
      <c r="B396" s="1">
        <v>79050823</v>
      </c>
      <c r="C396" s="1" t="s">
        <v>42</v>
      </c>
      <c r="D396" s="1" t="s">
        <v>1718</v>
      </c>
      <c r="E396" s="1" t="s">
        <v>1718</v>
      </c>
      <c r="F396" s="3">
        <v>42339</v>
      </c>
      <c r="G396" s="6" t="s">
        <v>381</v>
      </c>
      <c r="H396" s="1" t="s">
        <v>618</v>
      </c>
    </row>
    <row r="397" spans="1:8" ht="22.5" customHeight="1" x14ac:dyDescent="0.2">
      <c r="A397" s="1">
        <f t="shared" si="17"/>
        <v>387</v>
      </c>
      <c r="B397" s="1">
        <v>79050819</v>
      </c>
      <c r="C397" s="1" t="s">
        <v>1413</v>
      </c>
      <c r="D397" s="1" t="s">
        <v>1718</v>
      </c>
      <c r="E397" s="1" t="s">
        <v>1718</v>
      </c>
      <c r="F397" s="3"/>
      <c r="G397" s="63"/>
      <c r="H397" s="1" t="s">
        <v>618</v>
      </c>
    </row>
    <row r="398" spans="1:8" ht="22.5" customHeight="1" x14ac:dyDescent="0.2">
      <c r="A398" s="1">
        <f t="shared" si="17"/>
        <v>388</v>
      </c>
      <c r="B398" s="1">
        <v>79050820</v>
      </c>
      <c r="C398" s="1" t="s">
        <v>1519</v>
      </c>
      <c r="D398" s="1" t="s">
        <v>1718</v>
      </c>
      <c r="E398" s="1" t="s">
        <v>1718</v>
      </c>
      <c r="F398" s="3"/>
      <c r="G398" s="63"/>
      <c r="H398" s="1" t="s">
        <v>618</v>
      </c>
    </row>
    <row r="399" spans="1:8" ht="22.5" customHeight="1" x14ac:dyDescent="0.2">
      <c r="A399" s="1">
        <f t="shared" si="17"/>
        <v>389</v>
      </c>
      <c r="B399" s="1">
        <v>79050821</v>
      </c>
      <c r="C399" s="1" t="s">
        <v>40</v>
      </c>
      <c r="D399" s="1" t="s">
        <v>1718</v>
      </c>
      <c r="E399" s="1" t="s">
        <v>1718</v>
      </c>
      <c r="F399" s="3"/>
      <c r="G399" s="63"/>
      <c r="H399" s="1" t="s">
        <v>618</v>
      </c>
    </row>
    <row r="400" spans="1:8" ht="22.5" customHeight="1" x14ac:dyDescent="0.2">
      <c r="A400" s="1">
        <f t="shared" si="17"/>
        <v>390</v>
      </c>
      <c r="B400" s="1">
        <v>79050822</v>
      </c>
      <c r="C400" s="1" t="s">
        <v>41</v>
      </c>
      <c r="D400" s="1" t="s">
        <v>1718</v>
      </c>
      <c r="E400" s="1" t="s">
        <v>1718</v>
      </c>
      <c r="F400" s="3"/>
      <c r="G400" s="63"/>
      <c r="H400" s="1" t="s">
        <v>618</v>
      </c>
    </row>
    <row r="401" spans="1:8" ht="22.5" customHeight="1" x14ac:dyDescent="0.2">
      <c r="A401" s="1">
        <f t="shared" si="17"/>
        <v>391</v>
      </c>
      <c r="B401" s="1">
        <v>79050149</v>
      </c>
      <c r="C401" s="1" t="s">
        <v>1412</v>
      </c>
      <c r="D401" s="1"/>
      <c r="E401" s="1"/>
      <c r="F401" s="3">
        <v>43280</v>
      </c>
      <c r="G401" s="6" t="s">
        <v>1435</v>
      </c>
      <c r="H401" s="1" t="s">
        <v>244</v>
      </c>
    </row>
    <row r="402" spans="1:8" ht="22.5" customHeight="1" x14ac:dyDescent="0.2">
      <c r="A402" s="1">
        <f t="shared" si="17"/>
        <v>392</v>
      </c>
      <c r="B402" s="1">
        <v>79050150</v>
      </c>
      <c r="C402" s="1" t="s">
        <v>1411</v>
      </c>
      <c r="D402" s="1"/>
      <c r="E402" s="1"/>
      <c r="F402" s="3">
        <v>43280</v>
      </c>
      <c r="G402" s="6" t="s">
        <v>1435</v>
      </c>
      <c r="H402" s="1" t="s">
        <v>244</v>
      </c>
    </row>
    <row r="403" spans="1:8" ht="22.5" customHeight="1" x14ac:dyDescent="0.2">
      <c r="A403" s="1">
        <f t="shared" si="17"/>
        <v>393</v>
      </c>
      <c r="B403" s="1">
        <v>79050174</v>
      </c>
      <c r="C403" s="1" t="s">
        <v>1415</v>
      </c>
      <c r="D403" s="1"/>
      <c r="E403" s="1"/>
      <c r="F403" s="3">
        <v>43280</v>
      </c>
      <c r="G403" s="6" t="s">
        <v>1435</v>
      </c>
      <c r="H403" s="1" t="s">
        <v>244</v>
      </c>
    </row>
    <row r="404" spans="1:8" ht="22.5" customHeight="1" x14ac:dyDescent="0.2">
      <c r="A404" s="1">
        <f t="shared" si="17"/>
        <v>394</v>
      </c>
      <c r="B404" s="1">
        <v>79050178</v>
      </c>
      <c r="C404" s="1" t="s">
        <v>1416</v>
      </c>
      <c r="D404" s="1"/>
      <c r="E404" s="1"/>
      <c r="F404" s="3">
        <v>43280</v>
      </c>
      <c r="G404" s="6" t="s">
        <v>1435</v>
      </c>
      <c r="H404" s="1" t="s">
        <v>244</v>
      </c>
    </row>
    <row r="405" spans="1:8" ht="22.5" customHeight="1" x14ac:dyDescent="0.2">
      <c r="A405" s="1">
        <f t="shared" si="17"/>
        <v>395</v>
      </c>
      <c r="B405" s="1">
        <v>79050179</v>
      </c>
      <c r="C405" s="1" t="s">
        <v>1417</v>
      </c>
      <c r="D405" s="1"/>
      <c r="E405" s="1"/>
      <c r="F405" s="3">
        <v>43280</v>
      </c>
      <c r="G405" s="6" t="s">
        <v>1435</v>
      </c>
      <c r="H405" s="1" t="s">
        <v>244</v>
      </c>
    </row>
    <row r="406" spans="1:8" ht="22.5" customHeight="1" x14ac:dyDescent="0.2">
      <c r="A406" s="1">
        <f t="shared" si="17"/>
        <v>396</v>
      </c>
      <c r="B406" s="1">
        <v>79050180</v>
      </c>
      <c r="C406" s="1" t="s">
        <v>1418</v>
      </c>
      <c r="D406" s="1"/>
      <c r="E406" s="1"/>
      <c r="F406" s="3">
        <v>43280</v>
      </c>
      <c r="G406" s="6" t="s">
        <v>1435</v>
      </c>
      <c r="H406" s="1" t="s">
        <v>244</v>
      </c>
    </row>
    <row r="407" spans="1:8" ht="22.5" customHeight="1" x14ac:dyDescent="0.2">
      <c r="A407" s="1">
        <f t="shared" si="17"/>
        <v>397</v>
      </c>
      <c r="B407" s="1">
        <v>79050181</v>
      </c>
      <c r="C407" s="1" t="s">
        <v>1418</v>
      </c>
      <c r="D407" s="1"/>
      <c r="E407" s="1"/>
      <c r="F407" s="3">
        <v>43280</v>
      </c>
      <c r="G407" s="6" t="s">
        <v>1435</v>
      </c>
      <c r="H407" s="1" t="s">
        <v>244</v>
      </c>
    </row>
    <row r="408" spans="1:8" ht="24.75" customHeight="1" x14ac:dyDescent="0.2">
      <c r="A408" s="1">
        <f t="shared" si="17"/>
        <v>398</v>
      </c>
      <c r="B408" s="1">
        <v>79050182</v>
      </c>
      <c r="C408" s="1" t="s">
        <v>1419</v>
      </c>
      <c r="D408" s="110"/>
      <c r="E408" s="110"/>
      <c r="F408" s="3">
        <v>43280</v>
      </c>
      <c r="G408" s="6" t="s">
        <v>1435</v>
      </c>
      <c r="H408" s="1" t="s">
        <v>244</v>
      </c>
    </row>
    <row r="409" spans="1:8" ht="27.75" customHeight="1" x14ac:dyDescent="0.2">
      <c r="A409" s="1">
        <f t="shared" si="17"/>
        <v>399</v>
      </c>
      <c r="B409" s="1">
        <v>79050183</v>
      </c>
      <c r="C409" s="1" t="s">
        <v>1420</v>
      </c>
      <c r="D409" s="1"/>
      <c r="E409" s="1"/>
      <c r="F409" s="3">
        <v>43280</v>
      </c>
      <c r="G409" s="6" t="s">
        <v>1435</v>
      </c>
      <c r="H409" s="1" t="s">
        <v>244</v>
      </c>
    </row>
    <row r="410" spans="1:8" ht="26.25" customHeight="1" x14ac:dyDescent="0.2">
      <c r="A410" s="1">
        <f t="shared" si="17"/>
        <v>400</v>
      </c>
      <c r="B410" s="1">
        <v>79050184</v>
      </c>
      <c r="C410" s="1" t="s">
        <v>1424</v>
      </c>
      <c r="D410" s="1">
        <v>44759</v>
      </c>
      <c r="E410" s="1">
        <f>D410-32301.07</f>
        <v>12457.93</v>
      </c>
      <c r="F410" s="3">
        <v>43524</v>
      </c>
      <c r="G410" s="6" t="s">
        <v>1435</v>
      </c>
      <c r="H410" s="1" t="s">
        <v>244</v>
      </c>
    </row>
    <row r="411" spans="1:8" ht="26.25" customHeight="1" x14ac:dyDescent="0.2">
      <c r="A411" s="1">
        <f t="shared" si="17"/>
        <v>401</v>
      </c>
      <c r="B411" s="1">
        <v>79050187</v>
      </c>
      <c r="C411" s="1" t="s">
        <v>1425</v>
      </c>
      <c r="D411" s="1">
        <v>44000</v>
      </c>
      <c r="E411" s="1">
        <f>D411-43487.51</f>
        <v>512.48999999999796</v>
      </c>
      <c r="F411" s="3">
        <v>43801</v>
      </c>
      <c r="G411" s="6" t="s">
        <v>1435</v>
      </c>
      <c r="H411" s="1" t="s">
        <v>244</v>
      </c>
    </row>
    <row r="412" spans="1:8" ht="24" customHeight="1" x14ac:dyDescent="0.2">
      <c r="A412" s="1">
        <f t="shared" si="17"/>
        <v>402</v>
      </c>
      <c r="B412" s="1">
        <v>79050188</v>
      </c>
      <c r="C412" s="1" t="s">
        <v>1903</v>
      </c>
      <c r="D412" s="1"/>
      <c r="E412" s="1"/>
      <c r="F412" s="3">
        <v>43280</v>
      </c>
      <c r="G412" s="6" t="s">
        <v>1435</v>
      </c>
      <c r="H412" s="1" t="s">
        <v>244</v>
      </c>
    </row>
    <row r="413" spans="1:8" ht="24.75" customHeight="1" x14ac:dyDescent="0.2">
      <c r="A413" s="1">
        <f t="shared" si="17"/>
        <v>403</v>
      </c>
      <c r="B413" s="1">
        <v>79050189</v>
      </c>
      <c r="C413" s="1" t="s">
        <v>1421</v>
      </c>
      <c r="D413" s="1"/>
      <c r="E413" s="1"/>
      <c r="F413" s="3">
        <v>43280</v>
      </c>
      <c r="G413" s="6" t="s">
        <v>1435</v>
      </c>
      <c r="H413" s="1" t="s">
        <v>244</v>
      </c>
    </row>
    <row r="414" spans="1:8" ht="33.75" x14ac:dyDescent="0.2">
      <c r="A414" s="1">
        <f t="shared" si="17"/>
        <v>404</v>
      </c>
      <c r="B414" s="1">
        <v>79050193</v>
      </c>
      <c r="C414" s="1" t="s">
        <v>1422</v>
      </c>
      <c r="D414" s="1"/>
      <c r="E414" s="1"/>
      <c r="F414" s="3">
        <v>43280</v>
      </c>
      <c r="G414" s="6" t="s">
        <v>1435</v>
      </c>
      <c r="H414" s="1" t="s">
        <v>244</v>
      </c>
    </row>
    <row r="415" spans="1:8" ht="33.75" x14ac:dyDescent="0.2">
      <c r="A415" s="1">
        <f t="shared" si="17"/>
        <v>405</v>
      </c>
      <c r="B415" s="1">
        <v>79050205</v>
      </c>
      <c r="C415" s="1" t="s">
        <v>1423</v>
      </c>
      <c r="D415" s="1"/>
      <c r="E415" s="1"/>
      <c r="F415" s="3">
        <v>43280</v>
      </c>
      <c r="G415" s="6" t="s">
        <v>1435</v>
      </c>
      <c r="H415" s="1" t="s">
        <v>244</v>
      </c>
    </row>
    <row r="416" spans="1:8" ht="33.75" x14ac:dyDescent="0.2">
      <c r="A416" s="1">
        <f t="shared" si="17"/>
        <v>406</v>
      </c>
      <c r="B416" s="1">
        <v>79050227</v>
      </c>
      <c r="C416" s="1" t="s">
        <v>1426</v>
      </c>
      <c r="D416" s="1"/>
      <c r="E416" s="1"/>
      <c r="F416" s="3">
        <v>43280</v>
      </c>
      <c r="G416" s="6" t="s">
        <v>1435</v>
      </c>
      <c r="H416" s="1" t="s">
        <v>244</v>
      </c>
    </row>
    <row r="417" spans="1:8" ht="33.75" x14ac:dyDescent="0.2">
      <c r="A417" s="1">
        <f t="shared" si="17"/>
        <v>407</v>
      </c>
      <c r="B417" s="1">
        <v>79050770</v>
      </c>
      <c r="C417" s="1" t="s">
        <v>1427</v>
      </c>
      <c r="D417" s="1"/>
      <c r="E417" s="1"/>
      <c r="F417" s="3">
        <v>43280</v>
      </c>
      <c r="G417" s="6" t="s">
        <v>1435</v>
      </c>
      <c r="H417" s="1" t="s">
        <v>244</v>
      </c>
    </row>
    <row r="418" spans="1:8" ht="33.75" x14ac:dyDescent="0.2">
      <c r="A418" s="1">
        <f t="shared" si="17"/>
        <v>408</v>
      </c>
      <c r="B418" s="1">
        <v>79050771</v>
      </c>
      <c r="C418" s="1" t="s">
        <v>1428</v>
      </c>
      <c r="D418" s="1"/>
      <c r="E418" s="1"/>
      <c r="F418" s="3">
        <v>43280</v>
      </c>
      <c r="G418" s="6" t="s">
        <v>1435</v>
      </c>
      <c r="H418" s="1" t="s">
        <v>244</v>
      </c>
    </row>
    <row r="419" spans="1:8" ht="33.75" x14ac:dyDescent="0.2">
      <c r="A419" s="1">
        <f t="shared" ref="A419:A424" si="18">A418+1</f>
        <v>409</v>
      </c>
      <c r="B419" s="1">
        <v>79050772</v>
      </c>
      <c r="C419" s="1" t="s">
        <v>1429</v>
      </c>
      <c r="D419" s="1"/>
      <c r="E419" s="1"/>
      <c r="F419" s="3">
        <v>43280</v>
      </c>
      <c r="G419" s="6" t="s">
        <v>1435</v>
      </c>
      <c r="H419" s="1" t="s">
        <v>244</v>
      </c>
    </row>
    <row r="420" spans="1:8" ht="33.75" x14ac:dyDescent="0.2">
      <c r="A420" s="1">
        <f t="shared" si="18"/>
        <v>410</v>
      </c>
      <c r="B420" s="1">
        <v>79050773</v>
      </c>
      <c r="C420" s="1" t="s">
        <v>1430</v>
      </c>
      <c r="D420" s="1"/>
      <c r="E420" s="1"/>
      <c r="F420" s="3">
        <v>43280</v>
      </c>
      <c r="G420" s="6" t="s">
        <v>1435</v>
      </c>
      <c r="H420" s="1" t="s">
        <v>244</v>
      </c>
    </row>
    <row r="421" spans="1:8" ht="33.75" x14ac:dyDescent="0.2">
      <c r="A421" s="1">
        <f t="shared" si="18"/>
        <v>411</v>
      </c>
      <c r="B421" s="1">
        <v>79050774</v>
      </c>
      <c r="C421" s="1" t="s">
        <v>1431</v>
      </c>
      <c r="D421" s="1"/>
      <c r="E421" s="1"/>
      <c r="F421" s="3">
        <v>43280</v>
      </c>
      <c r="G421" s="6" t="s">
        <v>1435</v>
      </c>
      <c r="H421" s="1" t="s">
        <v>244</v>
      </c>
    </row>
    <row r="422" spans="1:8" ht="33.75" x14ac:dyDescent="0.2">
      <c r="A422" s="1">
        <f t="shared" si="18"/>
        <v>412</v>
      </c>
      <c r="B422" s="1">
        <v>79050775</v>
      </c>
      <c r="C422" s="1" t="s">
        <v>1432</v>
      </c>
      <c r="D422" s="1"/>
      <c r="E422" s="1"/>
      <c r="F422" s="3">
        <v>43280</v>
      </c>
      <c r="G422" s="6" t="s">
        <v>1435</v>
      </c>
      <c r="H422" s="1" t="s">
        <v>244</v>
      </c>
    </row>
    <row r="423" spans="1:8" ht="33.75" x14ac:dyDescent="0.2">
      <c r="A423" s="1">
        <f t="shared" si="18"/>
        <v>413</v>
      </c>
      <c r="B423" s="1">
        <v>79050460</v>
      </c>
      <c r="C423" s="1" t="s">
        <v>1433</v>
      </c>
      <c r="D423" s="1"/>
      <c r="E423" s="1"/>
      <c r="F423" s="3">
        <v>43280</v>
      </c>
      <c r="G423" s="6" t="s">
        <v>1435</v>
      </c>
      <c r="H423" s="1" t="s">
        <v>244</v>
      </c>
    </row>
    <row r="424" spans="1:8" ht="21" customHeight="1" x14ac:dyDescent="0.2">
      <c r="A424" s="1">
        <f t="shared" si="18"/>
        <v>414</v>
      </c>
      <c r="B424" s="1">
        <v>79050673</v>
      </c>
      <c r="C424" s="1" t="s">
        <v>1434</v>
      </c>
      <c r="D424" s="1">
        <v>44759</v>
      </c>
      <c r="E424" s="1">
        <f>D424-28563.7</f>
        <v>16195.3</v>
      </c>
      <c r="F424" s="3">
        <v>43280</v>
      </c>
      <c r="G424" s="6" t="s">
        <v>1435</v>
      </c>
      <c r="H424" s="1" t="s">
        <v>244</v>
      </c>
    </row>
    <row r="425" spans="1:8" x14ac:dyDescent="0.2">
      <c r="A425" s="34"/>
      <c r="B425" s="34"/>
      <c r="C425" s="59" t="s">
        <v>1253</v>
      </c>
      <c r="D425" s="61">
        <f>SUM(D4:D424)</f>
        <v>92955218.970000029</v>
      </c>
      <c r="E425" s="61">
        <f>SUM(E4:E424)</f>
        <v>48622067.095999964</v>
      </c>
      <c r="F425" s="34"/>
      <c r="G425" s="34"/>
      <c r="H425" s="34"/>
    </row>
    <row r="426" spans="1:8" x14ac:dyDescent="0.2">
      <c r="C426" s="60"/>
    </row>
  </sheetData>
  <mergeCells count="1">
    <mergeCell ref="A1:H1"/>
  </mergeCells>
  <phoneticPr fontId="0" type="noConversion"/>
  <printOptions horizontalCentered="1" verticalCentered="1"/>
  <pageMargins left="0.78740157480314965" right="0.43307086614173229" top="0.47244094488188981" bottom="0.51181102362204722" header="0.51181102362204722" footer="0.51181102362204722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topLeftCell="A14" zoomScaleNormal="100" workbookViewId="0">
      <selection activeCell="F16" sqref="F16"/>
    </sheetView>
  </sheetViews>
  <sheetFormatPr defaultRowHeight="12.75" x14ac:dyDescent="0.2"/>
  <cols>
    <col min="1" max="1" width="7.5703125" style="11" customWidth="1"/>
    <col min="2" max="2" width="9.140625" style="11"/>
    <col min="3" max="3" width="27.28515625" style="11" customWidth="1"/>
    <col min="4" max="4" width="13.7109375" style="11" customWidth="1"/>
    <col min="5" max="5" width="13.140625" style="11" customWidth="1"/>
    <col min="6" max="6" width="12.7109375" style="11" customWidth="1"/>
    <col min="7" max="7" width="17.28515625" style="11" customWidth="1"/>
    <col min="8" max="8" width="11.28515625" style="11" customWidth="1"/>
    <col min="9" max="9" width="16.28515625" style="11" customWidth="1"/>
    <col min="10" max="10" width="9.5703125" style="11" customWidth="1"/>
    <col min="11" max="11" width="12.140625" style="11" customWidth="1"/>
    <col min="12" max="12" width="12.28515625" style="11" customWidth="1"/>
    <col min="13" max="13" width="10.42578125" style="11" customWidth="1"/>
    <col min="14" max="16384" width="9.140625" style="11"/>
  </cols>
  <sheetData>
    <row r="1" spans="1:13" ht="15.75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45" x14ac:dyDescent="0.2">
      <c r="A2" s="1" t="s">
        <v>1378</v>
      </c>
      <c r="B2" s="1" t="s">
        <v>1379</v>
      </c>
      <c r="C2" s="1" t="s">
        <v>1054</v>
      </c>
      <c r="D2" s="1" t="s">
        <v>945</v>
      </c>
      <c r="E2" s="1" t="s">
        <v>1055</v>
      </c>
      <c r="F2" s="1" t="s">
        <v>1717</v>
      </c>
      <c r="G2" s="1" t="s">
        <v>158</v>
      </c>
      <c r="H2" s="1" t="s">
        <v>159</v>
      </c>
      <c r="I2" s="1" t="s">
        <v>160</v>
      </c>
      <c r="J2" s="1" t="s">
        <v>206</v>
      </c>
      <c r="K2" s="1" t="s">
        <v>161</v>
      </c>
      <c r="L2" s="1" t="s">
        <v>944</v>
      </c>
      <c r="M2" s="1" t="s">
        <v>1056</v>
      </c>
    </row>
    <row r="3" spans="1:13" ht="45" x14ac:dyDescent="0.2">
      <c r="A3" s="1">
        <v>1</v>
      </c>
      <c r="B3" s="1">
        <v>79050475</v>
      </c>
      <c r="C3" s="1" t="s">
        <v>1081</v>
      </c>
      <c r="D3" s="1" t="s">
        <v>1716</v>
      </c>
      <c r="E3" s="1" t="s">
        <v>309</v>
      </c>
      <c r="F3" s="1">
        <v>7905003219</v>
      </c>
      <c r="G3" s="4">
        <v>1027900633727</v>
      </c>
      <c r="H3" s="3">
        <v>37551</v>
      </c>
      <c r="I3" s="1" t="s">
        <v>884</v>
      </c>
      <c r="J3" s="1" t="s">
        <v>1718</v>
      </c>
      <c r="K3" s="1">
        <v>19449821.109999999</v>
      </c>
      <c r="L3" s="1">
        <v>8843213.9399999995</v>
      </c>
      <c r="M3" s="1">
        <v>45</v>
      </c>
    </row>
    <row r="4" spans="1:13" ht="67.5" x14ac:dyDescent="0.2">
      <c r="A4" s="1">
        <f t="shared" ref="A4:B18" si="0">A3+1</f>
        <v>2</v>
      </c>
      <c r="B4" s="1">
        <f t="shared" si="0"/>
        <v>79050476</v>
      </c>
      <c r="C4" s="1" t="s">
        <v>205</v>
      </c>
      <c r="D4" s="1" t="s">
        <v>1716</v>
      </c>
      <c r="E4" s="1">
        <v>0</v>
      </c>
      <c r="F4" s="1">
        <v>7905410101</v>
      </c>
      <c r="G4" s="4">
        <v>1047900120290</v>
      </c>
      <c r="H4" s="3">
        <v>38028</v>
      </c>
      <c r="I4" s="1" t="s">
        <v>885</v>
      </c>
      <c r="J4" s="1" t="s">
        <v>1718</v>
      </c>
      <c r="K4" s="1" t="s">
        <v>1718</v>
      </c>
      <c r="L4" s="1" t="s">
        <v>1718</v>
      </c>
      <c r="M4" s="1" t="s">
        <v>1718</v>
      </c>
    </row>
    <row r="5" spans="1:13" ht="56.25" x14ac:dyDescent="0.2">
      <c r="A5" s="1">
        <f t="shared" si="0"/>
        <v>3</v>
      </c>
      <c r="B5" s="1">
        <f t="shared" si="0"/>
        <v>79050477</v>
      </c>
      <c r="C5" s="1" t="s">
        <v>241</v>
      </c>
      <c r="D5" s="1" t="s">
        <v>1716</v>
      </c>
      <c r="E5" s="1" t="s">
        <v>309</v>
      </c>
      <c r="F5" s="1">
        <v>7905003233</v>
      </c>
      <c r="G5" s="4">
        <v>1027900633705</v>
      </c>
      <c r="H5" s="3">
        <v>37551</v>
      </c>
      <c r="I5" s="1"/>
      <c r="J5" s="1" t="s">
        <v>1718</v>
      </c>
      <c r="K5" s="1" t="s">
        <v>1718</v>
      </c>
      <c r="L5" s="1" t="s">
        <v>1718</v>
      </c>
      <c r="M5" s="1" t="s">
        <v>1718</v>
      </c>
    </row>
    <row r="6" spans="1:13" ht="56.25" x14ac:dyDescent="0.2">
      <c r="A6" s="1">
        <f t="shared" si="0"/>
        <v>4</v>
      </c>
      <c r="B6" s="1">
        <f t="shared" si="0"/>
        <v>79050478</v>
      </c>
      <c r="C6" s="1" t="s">
        <v>1733</v>
      </c>
      <c r="D6" s="1" t="s">
        <v>1716</v>
      </c>
      <c r="E6" s="1" t="s">
        <v>309</v>
      </c>
      <c r="F6" s="1">
        <v>7905003402</v>
      </c>
      <c r="G6" s="4">
        <v>1027900633716</v>
      </c>
      <c r="H6" s="3">
        <v>37551</v>
      </c>
      <c r="I6" s="1"/>
      <c r="J6" s="1" t="s">
        <v>1718</v>
      </c>
      <c r="K6" s="1" t="s">
        <v>1718</v>
      </c>
      <c r="L6" s="1" t="s">
        <v>1718</v>
      </c>
      <c r="M6" s="1" t="s">
        <v>1718</v>
      </c>
    </row>
    <row r="7" spans="1:13" ht="56.25" x14ac:dyDescent="0.2">
      <c r="A7" s="1">
        <f t="shared" si="0"/>
        <v>5</v>
      </c>
      <c r="B7" s="1">
        <f t="shared" si="0"/>
        <v>79050479</v>
      </c>
      <c r="C7" s="1" t="s">
        <v>1734</v>
      </c>
      <c r="D7" s="1" t="s">
        <v>1716</v>
      </c>
      <c r="E7" s="1" t="s">
        <v>309</v>
      </c>
      <c r="F7" s="1">
        <v>7905003265</v>
      </c>
      <c r="G7" s="4">
        <v>1027900634079</v>
      </c>
      <c r="H7" s="3">
        <v>37545</v>
      </c>
      <c r="I7" s="1"/>
      <c r="J7" s="1" t="s">
        <v>1718</v>
      </c>
      <c r="K7" s="1" t="s">
        <v>1718</v>
      </c>
      <c r="L7" s="1" t="s">
        <v>1718</v>
      </c>
      <c r="M7" s="1" t="s">
        <v>1718</v>
      </c>
    </row>
    <row r="8" spans="1:13" ht="56.25" x14ac:dyDescent="0.2">
      <c r="A8" s="1">
        <f t="shared" si="0"/>
        <v>6</v>
      </c>
      <c r="B8" s="1">
        <f t="shared" si="0"/>
        <v>79050480</v>
      </c>
      <c r="C8" s="1" t="s">
        <v>738</v>
      </c>
      <c r="D8" s="1" t="s">
        <v>1716</v>
      </c>
      <c r="E8" s="1" t="s">
        <v>309</v>
      </c>
      <c r="F8" s="1">
        <v>7905003280</v>
      </c>
      <c r="G8" s="4">
        <v>1027900633386</v>
      </c>
      <c r="H8" s="3">
        <v>37545</v>
      </c>
      <c r="I8" s="1"/>
      <c r="J8" s="1" t="s">
        <v>1718</v>
      </c>
      <c r="K8" s="1" t="s">
        <v>1718</v>
      </c>
      <c r="L8" s="1" t="s">
        <v>1718</v>
      </c>
      <c r="M8" s="1" t="s">
        <v>1718</v>
      </c>
    </row>
    <row r="9" spans="1:13" ht="56.25" x14ac:dyDescent="0.2">
      <c r="A9" s="1">
        <f t="shared" si="0"/>
        <v>7</v>
      </c>
      <c r="B9" s="1">
        <v>79050456</v>
      </c>
      <c r="C9" s="1" t="s">
        <v>1475</v>
      </c>
      <c r="D9" s="1" t="s">
        <v>1716</v>
      </c>
      <c r="E9" s="1" t="s">
        <v>1476</v>
      </c>
      <c r="F9" s="1">
        <v>7905001317</v>
      </c>
      <c r="G9" s="4">
        <v>1147907000450</v>
      </c>
      <c r="H9" s="3">
        <v>41852</v>
      </c>
      <c r="I9" s="1" t="s">
        <v>1477</v>
      </c>
      <c r="J9" s="1" t="s">
        <v>1718</v>
      </c>
      <c r="K9" s="1" t="s">
        <v>1718</v>
      </c>
      <c r="L9" s="1" t="s">
        <v>1718</v>
      </c>
      <c r="M9" s="1">
        <v>2</v>
      </c>
    </row>
    <row r="10" spans="1:13" ht="78.75" x14ac:dyDescent="0.2">
      <c r="A10" s="1">
        <f t="shared" si="0"/>
        <v>8</v>
      </c>
      <c r="B10" s="1">
        <v>79050482</v>
      </c>
      <c r="C10" s="1" t="s">
        <v>1500</v>
      </c>
      <c r="D10" s="1" t="s">
        <v>1716</v>
      </c>
      <c r="E10" s="1" t="s">
        <v>1307</v>
      </c>
      <c r="F10" s="1">
        <v>7905410119</v>
      </c>
      <c r="G10" s="4">
        <v>1047900120311</v>
      </c>
      <c r="H10" s="3">
        <v>38029</v>
      </c>
      <c r="I10" s="1"/>
      <c r="J10" s="1" t="s">
        <v>1718</v>
      </c>
      <c r="K10" s="1">
        <v>1097799</v>
      </c>
      <c r="L10" s="1">
        <v>542180.67000000004</v>
      </c>
      <c r="M10" s="1">
        <v>4</v>
      </c>
    </row>
    <row r="11" spans="1:13" ht="67.5" x14ac:dyDescent="0.2">
      <c r="A11" s="1">
        <f t="shared" si="0"/>
        <v>9</v>
      </c>
      <c r="B11" s="1">
        <f>[1]учреждения!B1+1</f>
        <v>79050484</v>
      </c>
      <c r="C11" s="1" t="s">
        <v>1462</v>
      </c>
      <c r="D11" s="1" t="s">
        <v>1716</v>
      </c>
      <c r="E11" s="1" t="s">
        <v>1501</v>
      </c>
      <c r="F11" s="1">
        <v>7905002991</v>
      </c>
      <c r="G11" s="4">
        <v>1027900633980</v>
      </c>
      <c r="H11" s="3">
        <v>37553</v>
      </c>
      <c r="I11" s="1" t="s">
        <v>1303</v>
      </c>
      <c r="J11" s="1" t="s">
        <v>1718</v>
      </c>
      <c r="K11" s="1">
        <v>20833318.41</v>
      </c>
      <c r="L11" s="1">
        <v>333852.84999999998</v>
      </c>
      <c r="M11" s="1">
        <v>56</v>
      </c>
    </row>
    <row r="12" spans="1:13" ht="78.75" x14ac:dyDescent="0.2">
      <c r="A12" s="1">
        <f t="shared" si="0"/>
        <v>10</v>
      </c>
      <c r="B12" s="1">
        <f>B11+1</f>
        <v>79050485</v>
      </c>
      <c r="C12" s="1" t="s">
        <v>1502</v>
      </c>
      <c r="D12" s="1" t="s">
        <v>1716</v>
      </c>
      <c r="E12" s="1" t="s">
        <v>1690</v>
      </c>
      <c r="F12" s="1">
        <v>7905410623</v>
      </c>
      <c r="G12" s="4">
        <v>1087907000609</v>
      </c>
      <c r="H12" s="3">
        <v>39575</v>
      </c>
      <c r="I12" s="1" t="s">
        <v>801</v>
      </c>
      <c r="J12" s="1" t="s">
        <v>1718</v>
      </c>
      <c r="K12" s="1">
        <f>265653</f>
        <v>265653</v>
      </c>
      <c r="L12" s="1">
        <v>0</v>
      </c>
      <c r="M12" s="1">
        <v>4</v>
      </c>
    </row>
    <row r="13" spans="1:13" ht="67.5" x14ac:dyDescent="0.2">
      <c r="A13" s="1">
        <f t="shared" si="0"/>
        <v>11</v>
      </c>
      <c r="B13" s="1">
        <f>B12+1</f>
        <v>79050486</v>
      </c>
      <c r="C13" s="1" t="s">
        <v>757</v>
      </c>
      <c r="D13" s="1" t="s">
        <v>1716</v>
      </c>
      <c r="E13" s="1" t="s">
        <v>755</v>
      </c>
      <c r="F13" s="1">
        <v>7905410831</v>
      </c>
      <c r="G13" s="4">
        <v>1097907000839</v>
      </c>
      <c r="H13" s="3">
        <v>40172</v>
      </c>
      <c r="I13" s="1" t="s">
        <v>1521</v>
      </c>
      <c r="J13" s="1" t="s">
        <v>1718</v>
      </c>
      <c r="K13" s="1">
        <v>3331859.65</v>
      </c>
      <c r="L13" s="1">
        <v>112342.92</v>
      </c>
      <c r="M13" s="1">
        <v>32</v>
      </c>
    </row>
    <row r="14" spans="1:13" ht="67.5" x14ac:dyDescent="0.2">
      <c r="A14" s="1">
        <f t="shared" si="0"/>
        <v>12</v>
      </c>
      <c r="B14" s="1">
        <f>[1]учреждения!B2+1</f>
        <v>79050488</v>
      </c>
      <c r="C14" s="1" t="s">
        <v>1772</v>
      </c>
      <c r="D14" s="1" t="s">
        <v>1716</v>
      </c>
      <c r="E14" s="1" t="s">
        <v>750</v>
      </c>
      <c r="F14" s="1">
        <v>7905410937</v>
      </c>
      <c r="G14" s="4">
        <v>1117907000023</v>
      </c>
      <c r="H14" s="3">
        <v>40560</v>
      </c>
      <c r="I14" s="1" t="s">
        <v>1520</v>
      </c>
      <c r="J14" s="1"/>
      <c r="K14" s="1">
        <v>13277930.98</v>
      </c>
      <c r="L14" s="1">
        <v>1083255.3</v>
      </c>
      <c r="M14" s="1">
        <v>24</v>
      </c>
    </row>
    <row r="15" spans="1:13" ht="56.25" x14ac:dyDescent="0.2">
      <c r="A15" s="1">
        <f t="shared" si="0"/>
        <v>13</v>
      </c>
      <c r="B15" s="1">
        <f>B14+1</f>
        <v>79050489</v>
      </c>
      <c r="C15" s="1" t="s">
        <v>1773</v>
      </c>
      <c r="D15" s="1" t="s">
        <v>1774</v>
      </c>
      <c r="E15" s="1" t="s">
        <v>1145</v>
      </c>
      <c r="F15" s="1">
        <v>7905000345</v>
      </c>
      <c r="G15" s="4">
        <v>1027900634156</v>
      </c>
      <c r="H15" s="3">
        <v>37554</v>
      </c>
      <c r="I15" s="1"/>
      <c r="J15" s="1">
        <v>92630</v>
      </c>
      <c r="K15" s="1">
        <f>112606+110288</f>
        <v>222894</v>
      </c>
      <c r="L15" s="1">
        <v>68922</v>
      </c>
      <c r="M15" s="1">
        <v>5</v>
      </c>
    </row>
    <row r="16" spans="1:13" ht="56.25" x14ac:dyDescent="0.2">
      <c r="A16" s="1">
        <f t="shared" si="0"/>
        <v>14</v>
      </c>
      <c r="B16" s="1">
        <v>79050494</v>
      </c>
      <c r="C16" s="1" t="s">
        <v>508</v>
      </c>
      <c r="D16" s="1" t="s">
        <v>1774</v>
      </c>
      <c r="E16" s="1" t="s">
        <v>1145</v>
      </c>
      <c r="F16" s="1">
        <v>7905410447</v>
      </c>
      <c r="G16" s="4">
        <v>1077907000467</v>
      </c>
      <c r="H16" s="1" t="s">
        <v>1463</v>
      </c>
      <c r="I16" s="1"/>
      <c r="J16" s="1">
        <v>117035</v>
      </c>
      <c r="K16" s="1">
        <v>117035</v>
      </c>
      <c r="L16" s="1">
        <v>0</v>
      </c>
      <c r="M16" s="1"/>
    </row>
    <row r="17" spans="1:13" ht="56.25" x14ac:dyDescent="0.2">
      <c r="A17" s="1">
        <f t="shared" si="0"/>
        <v>15</v>
      </c>
      <c r="B17" s="1">
        <f t="shared" si="0"/>
        <v>79050495</v>
      </c>
      <c r="C17" s="1" t="s">
        <v>1599</v>
      </c>
      <c r="D17" s="1" t="s">
        <v>1774</v>
      </c>
      <c r="E17" s="1" t="s">
        <v>1600</v>
      </c>
      <c r="F17" s="1">
        <v>7905000962</v>
      </c>
      <c r="G17" s="4">
        <v>1027900634178</v>
      </c>
      <c r="H17" s="3">
        <v>37554</v>
      </c>
      <c r="I17" s="1"/>
      <c r="J17" s="1">
        <v>1290000</v>
      </c>
      <c r="K17" s="1">
        <v>14505480.449999999</v>
      </c>
      <c r="L17" s="1">
        <v>191287.62</v>
      </c>
      <c r="M17" s="1">
        <v>26</v>
      </c>
    </row>
    <row r="18" spans="1:13" ht="45" x14ac:dyDescent="0.2">
      <c r="A18" s="1">
        <f t="shared" si="0"/>
        <v>16</v>
      </c>
      <c r="B18" s="1">
        <f t="shared" si="0"/>
        <v>79050496</v>
      </c>
      <c r="C18" s="1" t="s">
        <v>1715</v>
      </c>
      <c r="D18" s="1" t="s">
        <v>1716</v>
      </c>
      <c r="E18" s="1" t="s">
        <v>117</v>
      </c>
      <c r="F18" s="113">
        <v>7905002864</v>
      </c>
      <c r="G18" s="4">
        <v>1027900633892</v>
      </c>
      <c r="H18" s="3">
        <v>37553</v>
      </c>
      <c r="I18" s="1" t="s">
        <v>1303</v>
      </c>
      <c r="J18" s="1" t="s">
        <v>1718</v>
      </c>
      <c r="K18" s="1">
        <v>10868312.18</v>
      </c>
      <c r="L18" s="1">
        <v>127589.68</v>
      </c>
      <c r="M18" s="1">
        <v>36</v>
      </c>
    </row>
    <row r="19" spans="1:13" ht="45" x14ac:dyDescent="0.2">
      <c r="A19" s="1">
        <f t="shared" ref="A19:B32" si="1">A18+1</f>
        <v>17</v>
      </c>
      <c r="B19" s="1">
        <f t="shared" si="1"/>
        <v>79050497</v>
      </c>
      <c r="C19" s="1" t="s">
        <v>1719</v>
      </c>
      <c r="D19" s="1" t="s">
        <v>1716</v>
      </c>
      <c r="E19" s="1" t="s">
        <v>545</v>
      </c>
      <c r="F19" s="113">
        <v>7905002920</v>
      </c>
      <c r="G19" s="114">
        <v>1027900633969</v>
      </c>
      <c r="H19" s="3">
        <v>37553</v>
      </c>
      <c r="I19" s="1" t="s">
        <v>1303</v>
      </c>
      <c r="J19" s="1" t="s">
        <v>1718</v>
      </c>
      <c r="K19" s="1">
        <v>4035595.95</v>
      </c>
      <c r="L19" s="1">
        <v>95213.52</v>
      </c>
      <c r="M19" s="1">
        <v>33</v>
      </c>
    </row>
    <row r="20" spans="1:13" ht="45" x14ac:dyDescent="0.2">
      <c r="A20" s="1">
        <f t="shared" si="1"/>
        <v>18</v>
      </c>
      <c r="B20" s="1">
        <f t="shared" si="1"/>
        <v>79050498</v>
      </c>
      <c r="C20" s="1" t="s">
        <v>39</v>
      </c>
      <c r="D20" s="1" t="s">
        <v>1716</v>
      </c>
      <c r="E20" s="1" t="s">
        <v>1388</v>
      </c>
      <c r="F20" s="1">
        <v>7905002945</v>
      </c>
      <c r="G20" s="4">
        <v>1027900634024</v>
      </c>
      <c r="H20" s="3">
        <v>37553</v>
      </c>
      <c r="I20" s="1" t="s">
        <v>1303</v>
      </c>
      <c r="J20" s="1" t="s">
        <v>1718</v>
      </c>
      <c r="K20" s="1">
        <v>2457421.0299999998</v>
      </c>
      <c r="L20" s="1">
        <v>8210</v>
      </c>
      <c r="M20" s="1">
        <v>36</v>
      </c>
    </row>
    <row r="21" spans="1:13" ht="56.25" x14ac:dyDescent="0.2">
      <c r="A21" s="1">
        <f t="shared" si="1"/>
        <v>19</v>
      </c>
      <c r="B21" s="1">
        <f t="shared" si="1"/>
        <v>79050499</v>
      </c>
      <c r="C21" s="1" t="s">
        <v>734</v>
      </c>
      <c r="D21" s="1" t="s">
        <v>1716</v>
      </c>
      <c r="E21" s="1" t="s">
        <v>625</v>
      </c>
      <c r="F21" s="1">
        <v>7905410493</v>
      </c>
      <c r="G21" s="114">
        <v>1077907001150</v>
      </c>
      <c r="H21" s="3">
        <v>39195</v>
      </c>
      <c r="I21" s="1" t="s">
        <v>1302</v>
      </c>
      <c r="J21" s="1" t="s">
        <v>1718</v>
      </c>
      <c r="K21" s="1">
        <v>21548547.02</v>
      </c>
      <c r="L21" s="1">
        <v>230484.86</v>
      </c>
      <c r="M21" s="1">
        <v>25</v>
      </c>
    </row>
    <row r="22" spans="1:13" ht="45" x14ac:dyDescent="0.2">
      <c r="A22" s="1">
        <f t="shared" si="1"/>
        <v>20</v>
      </c>
      <c r="B22" s="1">
        <f t="shared" si="1"/>
        <v>79050500</v>
      </c>
      <c r="C22" s="1" t="s">
        <v>735</v>
      </c>
      <c r="D22" s="1" t="s">
        <v>1716</v>
      </c>
      <c r="E22" s="1" t="s">
        <v>283</v>
      </c>
      <c r="F22" s="114">
        <v>7905003579</v>
      </c>
      <c r="G22" s="114">
        <v>1027900633970</v>
      </c>
      <c r="H22" s="3">
        <v>37553</v>
      </c>
      <c r="I22" s="1" t="s">
        <v>1303</v>
      </c>
      <c r="J22" s="1" t="s">
        <v>1718</v>
      </c>
      <c r="K22" s="1">
        <v>994546.88</v>
      </c>
      <c r="L22" s="1">
        <v>132665.82</v>
      </c>
      <c r="M22" s="1">
        <v>24</v>
      </c>
    </row>
    <row r="23" spans="1:13" ht="56.25" x14ac:dyDescent="0.2">
      <c r="A23" s="1">
        <f t="shared" si="1"/>
        <v>21</v>
      </c>
      <c r="B23" s="1">
        <f t="shared" si="1"/>
        <v>79050501</v>
      </c>
      <c r="C23" s="1" t="s">
        <v>960</v>
      </c>
      <c r="D23" s="1" t="s">
        <v>1716</v>
      </c>
      <c r="E23" s="1" t="s">
        <v>912</v>
      </c>
      <c r="F23" s="113">
        <v>7905410503</v>
      </c>
      <c r="G23" s="114">
        <v>1077907001160</v>
      </c>
      <c r="H23" s="3">
        <v>39196</v>
      </c>
      <c r="I23" s="1" t="s">
        <v>1302</v>
      </c>
      <c r="J23" s="1" t="s">
        <v>1718</v>
      </c>
      <c r="K23" s="1">
        <v>16619312.1</v>
      </c>
      <c r="L23" s="1">
        <v>53994.080000000002</v>
      </c>
      <c r="M23" s="1">
        <v>8</v>
      </c>
    </row>
    <row r="24" spans="1:13" ht="56.25" x14ac:dyDescent="0.2">
      <c r="A24" s="1">
        <f t="shared" si="1"/>
        <v>22</v>
      </c>
      <c r="B24" s="1">
        <f t="shared" si="1"/>
        <v>79050502</v>
      </c>
      <c r="C24" s="1" t="s">
        <v>488</v>
      </c>
      <c r="D24" s="1" t="s">
        <v>1716</v>
      </c>
      <c r="E24" s="1" t="s">
        <v>1294</v>
      </c>
      <c r="F24" s="113">
        <v>7905410479</v>
      </c>
      <c r="G24" s="114">
        <v>1077907001138</v>
      </c>
      <c r="H24" s="3">
        <v>39195</v>
      </c>
      <c r="I24" s="1" t="s">
        <v>1302</v>
      </c>
      <c r="J24" s="1" t="s">
        <v>1718</v>
      </c>
      <c r="K24" s="1">
        <v>16111586.16</v>
      </c>
      <c r="L24" s="1">
        <v>402572.9</v>
      </c>
      <c r="M24" s="1">
        <v>16</v>
      </c>
    </row>
    <row r="25" spans="1:13" ht="45" x14ac:dyDescent="0.2">
      <c r="A25" s="1">
        <f t="shared" si="1"/>
        <v>23</v>
      </c>
      <c r="B25" s="1">
        <f t="shared" si="1"/>
        <v>79050503</v>
      </c>
      <c r="C25" s="1" t="s">
        <v>633</v>
      </c>
      <c r="D25" s="1" t="s">
        <v>1716</v>
      </c>
      <c r="E25" s="1" t="s">
        <v>651</v>
      </c>
      <c r="F25" s="1">
        <v>7905003000</v>
      </c>
      <c r="G25" s="4">
        <v>1027900634013</v>
      </c>
      <c r="H25" s="3">
        <v>36984</v>
      </c>
      <c r="I25" s="1" t="s">
        <v>1303</v>
      </c>
      <c r="J25" s="1" t="s">
        <v>1718</v>
      </c>
      <c r="K25" s="1">
        <v>10985027.039999999</v>
      </c>
      <c r="L25" s="1">
        <v>2133692.13</v>
      </c>
      <c r="M25" s="1">
        <v>31</v>
      </c>
    </row>
    <row r="26" spans="1:13" ht="56.25" x14ac:dyDescent="0.2">
      <c r="A26" s="1">
        <f t="shared" si="1"/>
        <v>24</v>
      </c>
      <c r="B26" s="1">
        <f t="shared" si="1"/>
        <v>79050504</v>
      </c>
      <c r="C26" s="1" t="s">
        <v>1464</v>
      </c>
      <c r="D26" s="1" t="s">
        <v>1716</v>
      </c>
      <c r="E26" s="1" t="s">
        <v>1437</v>
      </c>
      <c r="F26" s="1">
        <v>7905410542</v>
      </c>
      <c r="G26" s="4">
        <v>1077907002128</v>
      </c>
      <c r="H26" s="3">
        <v>39328</v>
      </c>
      <c r="I26" s="1" t="s">
        <v>1302</v>
      </c>
      <c r="J26" s="1" t="s">
        <v>1718</v>
      </c>
      <c r="K26" s="1">
        <v>4186443.46</v>
      </c>
      <c r="L26" s="1">
        <v>57742.28</v>
      </c>
      <c r="M26" s="1">
        <v>28</v>
      </c>
    </row>
    <row r="27" spans="1:13" ht="56.25" x14ac:dyDescent="0.2">
      <c r="A27" s="1">
        <f t="shared" si="1"/>
        <v>25</v>
      </c>
      <c r="B27" s="1">
        <f t="shared" si="1"/>
        <v>79050505</v>
      </c>
      <c r="C27" s="1" t="s">
        <v>489</v>
      </c>
      <c r="D27" s="1" t="s">
        <v>1716</v>
      </c>
      <c r="E27" s="1" t="s">
        <v>268</v>
      </c>
      <c r="F27" s="1">
        <v>7905410510</v>
      </c>
      <c r="G27" s="4">
        <v>1077907001171</v>
      </c>
      <c r="H27" s="3">
        <v>39196</v>
      </c>
      <c r="I27" s="1" t="s">
        <v>1304</v>
      </c>
      <c r="J27" s="1" t="s">
        <v>1718</v>
      </c>
      <c r="K27" s="1">
        <v>1601194.65</v>
      </c>
      <c r="L27" s="1">
        <v>59985.599999999999</v>
      </c>
      <c r="M27" s="1">
        <v>16</v>
      </c>
    </row>
    <row r="28" spans="1:13" ht="78.75" x14ac:dyDescent="0.2">
      <c r="A28" s="1">
        <f t="shared" si="1"/>
        <v>26</v>
      </c>
      <c r="B28" s="1">
        <f t="shared" si="1"/>
        <v>79050506</v>
      </c>
      <c r="C28" s="1" t="s">
        <v>1309</v>
      </c>
      <c r="D28" s="1" t="s">
        <v>1716</v>
      </c>
      <c r="E28" s="1" t="s">
        <v>1307</v>
      </c>
      <c r="F28" s="1">
        <v>7905410422</v>
      </c>
      <c r="G28" s="4">
        <v>1077907000159</v>
      </c>
      <c r="H28" s="3">
        <v>39105</v>
      </c>
      <c r="I28" s="1" t="s">
        <v>1308</v>
      </c>
      <c r="J28" s="1" t="s">
        <v>1718</v>
      </c>
      <c r="K28" s="1">
        <v>1164145.76</v>
      </c>
      <c r="L28" s="1">
        <v>78181.84</v>
      </c>
      <c r="M28" s="1">
        <v>23</v>
      </c>
    </row>
    <row r="29" spans="1:13" ht="56.25" x14ac:dyDescent="0.2">
      <c r="A29" s="1">
        <f t="shared" si="1"/>
        <v>27</v>
      </c>
      <c r="B29" s="1">
        <f t="shared" si="1"/>
        <v>79050507</v>
      </c>
      <c r="C29" s="1" t="s">
        <v>490</v>
      </c>
      <c r="D29" s="1" t="s">
        <v>1716</v>
      </c>
      <c r="E29" s="1" t="s">
        <v>620</v>
      </c>
      <c r="F29" s="1">
        <v>7905410486</v>
      </c>
      <c r="G29" s="4">
        <v>1077907001149</v>
      </c>
      <c r="H29" s="3">
        <v>39195</v>
      </c>
      <c r="I29" s="1" t="s">
        <v>1304</v>
      </c>
      <c r="J29" s="1" t="s">
        <v>1718</v>
      </c>
      <c r="K29" s="1">
        <v>632349.19999999995</v>
      </c>
      <c r="L29" s="1">
        <v>75339.600000000006</v>
      </c>
      <c r="M29" s="1">
        <v>15</v>
      </c>
    </row>
    <row r="30" spans="1:13" ht="45" x14ac:dyDescent="0.2">
      <c r="A30" s="1">
        <f t="shared" si="1"/>
        <v>28</v>
      </c>
      <c r="B30" s="1">
        <f>[1]учреждения!B3+1</f>
        <v>79050509</v>
      </c>
      <c r="C30" s="1" t="s">
        <v>598</v>
      </c>
      <c r="D30" s="1" t="s">
        <v>1716</v>
      </c>
      <c r="E30" s="1" t="s">
        <v>596</v>
      </c>
      <c r="F30" s="113">
        <v>7905002906</v>
      </c>
      <c r="G30" s="114">
        <v>1027900634002</v>
      </c>
      <c r="H30" s="115">
        <v>37553</v>
      </c>
      <c r="I30" s="1" t="s">
        <v>1303</v>
      </c>
      <c r="J30" s="1" t="s">
        <v>1718</v>
      </c>
      <c r="K30" s="1">
        <v>31866115.039999999</v>
      </c>
      <c r="L30" s="1">
        <v>400816.44</v>
      </c>
      <c r="M30" s="1">
        <v>123</v>
      </c>
    </row>
    <row r="31" spans="1:13" ht="45" x14ac:dyDescent="0.2">
      <c r="A31" s="1">
        <f t="shared" si="1"/>
        <v>29</v>
      </c>
      <c r="B31" s="1">
        <f>B30+1</f>
        <v>79050510</v>
      </c>
      <c r="C31" s="1" t="s">
        <v>401</v>
      </c>
      <c r="D31" s="1" t="s">
        <v>1716</v>
      </c>
      <c r="E31" s="1" t="s">
        <v>204</v>
      </c>
      <c r="F31" s="1">
        <v>7905003018</v>
      </c>
      <c r="G31" s="4">
        <v>1027900633991</v>
      </c>
      <c r="H31" s="3">
        <v>37305</v>
      </c>
      <c r="I31" s="1" t="s">
        <v>1303</v>
      </c>
      <c r="J31" s="1" t="s">
        <v>1718</v>
      </c>
      <c r="K31" s="1">
        <v>29596310.579999998</v>
      </c>
      <c r="L31" s="1">
        <v>9569805.0099999998</v>
      </c>
      <c r="M31" s="1">
        <v>101</v>
      </c>
    </row>
    <row r="32" spans="1:13" ht="56.25" x14ac:dyDescent="0.2">
      <c r="A32" s="1">
        <f t="shared" si="1"/>
        <v>30</v>
      </c>
      <c r="B32" s="1">
        <v>79050439</v>
      </c>
      <c r="C32" s="1" t="s">
        <v>491</v>
      </c>
      <c r="D32" s="1" t="s">
        <v>1774</v>
      </c>
      <c r="E32" s="1" t="s">
        <v>990</v>
      </c>
      <c r="F32" s="1">
        <v>7905001370</v>
      </c>
      <c r="G32" s="4">
        <v>1147907000779</v>
      </c>
      <c r="H32" s="3">
        <v>41949</v>
      </c>
      <c r="I32" s="1" t="s">
        <v>991</v>
      </c>
      <c r="J32" s="1">
        <v>100000</v>
      </c>
      <c r="K32" s="2">
        <v>116111280.28</v>
      </c>
      <c r="L32" s="1">
        <v>94029167.989999995</v>
      </c>
      <c r="M32" s="1">
        <v>76</v>
      </c>
    </row>
    <row r="33" spans="1:13" ht="21.75" x14ac:dyDescent="0.2">
      <c r="A33" s="44"/>
      <c r="B33" s="45" t="s">
        <v>1</v>
      </c>
      <c r="C33" s="44"/>
      <c r="D33" s="44"/>
      <c r="E33" s="44"/>
      <c r="F33" s="44"/>
      <c r="G33" s="46"/>
      <c r="H33" s="47"/>
      <c r="I33" s="44"/>
      <c r="J33" s="44"/>
      <c r="K33" s="112">
        <f>SUM(K10:K32)+K3</f>
        <v>341879978.92999995</v>
      </c>
      <c r="L33" s="112">
        <f>SUM(L3:L32)</f>
        <v>118630517.04999998</v>
      </c>
      <c r="M33" s="44"/>
    </row>
  </sheetData>
  <mergeCells count="1">
    <mergeCell ref="A1:M1"/>
  </mergeCells>
  <phoneticPr fontId="14" type="noConversion"/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Разд1.1. Недв. им.  Опер.Упр.</vt:lpstr>
      <vt:lpstr>Разд.1.2. Недв.им. Хоз. ведение</vt:lpstr>
      <vt:lpstr>Разд.1.3. Недв. им. КАЗНА</vt:lpstr>
      <vt:lpstr>Земельные участки</vt:lpstr>
      <vt:lpstr>Автомобильные дороги</vt:lpstr>
      <vt:lpstr>Разд2 Недв. имущ. - жилое</vt:lpstr>
      <vt:lpstr>ДВИЖИМОЕ ИМУЩЕСТВО</vt:lpstr>
      <vt:lpstr>Учреждения.</vt:lpstr>
      <vt:lpstr>'Разд2 Недв. имущ. - жилое'!Область_печати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Никита Лим</cp:lastModifiedBy>
  <cp:lastPrinted>2020-05-19T00:56:10Z</cp:lastPrinted>
  <dcterms:created xsi:type="dcterms:W3CDTF">1996-10-08T23:32:33Z</dcterms:created>
  <dcterms:modified xsi:type="dcterms:W3CDTF">2021-06-15T04:42:12Z</dcterms:modified>
</cp:coreProperties>
</file>